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7755" tabRatio="821" activeTab="9"/>
  </bookViews>
  <sheets>
    <sheet name="EA" sheetId="5" r:id="rId1"/>
    <sheet name="ESF" sheetId="1" r:id="rId2"/>
    <sheet name="ECSF" sheetId="2" r:id="rId3"/>
    <sheet name="PT_ESF_ECSF" sheetId="3" state="hidden" r:id="rId4"/>
    <sheet name="EAA" sheetId="8" r:id="rId5"/>
    <sheet name="EADP" sheetId="9" r:id="rId6"/>
    <sheet name="EVHP" sheetId="7" r:id="rId7"/>
    <sheet name="EFE" sheetId="10" r:id="rId8"/>
    <sheet name="PC" sheetId="26" r:id="rId9"/>
    <sheet name="NOTAS" sheetId="25" r:id="rId10"/>
    <sheet name="EAI" sheetId="12" r:id="rId11"/>
    <sheet name="CAdmon" sheetId="13" r:id="rId12"/>
    <sheet name="CTG" sheetId="14" r:id="rId13"/>
    <sheet name="COG" sheetId="15" r:id="rId14"/>
    <sheet name="CFG" sheetId="16" r:id="rId15"/>
    <sheet name="EN" sheetId="27" r:id="rId16"/>
    <sheet name="ID" sheetId="28" r:id="rId17"/>
    <sheet name="IPF" sheetId="29" r:id="rId18"/>
    <sheet name="CProg" sheetId="37" r:id="rId19"/>
    <sheet name="PyPI" sheetId="38" r:id="rId20"/>
    <sheet name="IR" sheetId="39" r:id="rId21"/>
    <sheet name="Rel Cta Banc" sheetId="30" r:id="rId22"/>
    <sheet name="Esq Bur" sheetId="32" r:id="rId23"/>
    <sheet name="Ayudas" sheetId="40" r:id="rId24"/>
    <sheet name="Gto Federalizado" sheetId="41" r:id="rId25"/>
    <sheet name="Hoja1" sheetId="36" r:id="rId26"/>
  </sheets>
  <externalReferences>
    <externalReference r:id="rId27"/>
  </externalReferences>
  <definedNames>
    <definedName name="_xlnm.Print_Area" localSheetId="0">EA!$A$1:$L$65</definedName>
    <definedName name="_xlnm.Print_Area" localSheetId="4">EAA!$A$1:$I$43</definedName>
    <definedName name="_xlnm.Print_Area" localSheetId="5">EADP!$A$1:$J$51</definedName>
    <definedName name="_xlnm.Print_Area" localSheetId="2">ECSF!$A$1:$K$64</definedName>
    <definedName name="_xlnm.Print_Area" localSheetId="7">EFE!$A$1:$Q$57</definedName>
    <definedName name="_xlnm.Print_Area" localSheetId="15">EN!$B$1:$I$40</definedName>
    <definedName name="_xlnm.Print_Area" localSheetId="1">ESF!$A$1:$L$73</definedName>
    <definedName name="_xlnm.Print_Area" localSheetId="6">EVHP!$A$1:$I$46</definedName>
    <definedName name="_xlnm.Print_Area" localSheetId="16">ID!$A$1:$D$43</definedName>
    <definedName name="_xlnm.Print_Area" localSheetId="17">IPF!$A$1:$F$44</definedName>
    <definedName name="_xlnm.Print_Area" localSheetId="9">NOTAS!$A$1:$L$604</definedName>
    <definedName name="_xlnm.Print_Titles" localSheetId="20">IR!$1:$9</definedName>
    <definedName name="_xlnm.Print_Titles" localSheetId="19">PyPI!$1:$9</definedName>
  </definedNames>
  <calcPr calcId="162913"/>
</workbook>
</file>

<file path=xl/calcChain.xml><?xml version="1.0" encoding="utf-8"?>
<calcChain xmlns="http://schemas.openxmlformats.org/spreadsheetml/2006/main">
  <c r="H67" i="40" l="1"/>
  <c r="D477" i="25" l="1"/>
  <c r="E471" i="25"/>
  <c r="E477" i="25"/>
  <c r="C514" i="25" l="1"/>
  <c r="E503" i="25"/>
  <c r="D503" i="25"/>
  <c r="C503" i="25"/>
  <c r="D14" i="8" l="1"/>
  <c r="M34" i="2"/>
  <c r="E463" i="25" l="1"/>
  <c r="D463" i="25"/>
  <c r="C463" i="25"/>
  <c r="E427" i="25"/>
  <c r="D427" i="25"/>
  <c r="C427" i="25"/>
  <c r="C400" i="25"/>
  <c r="D400" i="25"/>
  <c r="C310" i="25"/>
  <c r="C301" i="25"/>
  <c r="C249" i="25"/>
  <c r="D234" i="25"/>
  <c r="C234" i="25"/>
  <c r="E182" i="25"/>
  <c r="D182" i="25"/>
  <c r="C182" i="25"/>
  <c r="D170" i="25"/>
  <c r="C170" i="25"/>
  <c r="D55" i="25"/>
  <c r="C55" i="25"/>
  <c r="E170" i="25" l="1"/>
  <c r="O47" i="10"/>
  <c r="O14" i="10" l="1"/>
  <c r="M54" i="1"/>
  <c r="M51" i="1"/>
  <c r="M50" i="1"/>
  <c r="M45" i="1"/>
  <c r="G19" i="8"/>
  <c r="G22" i="8"/>
  <c r="G21" i="8"/>
  <c r="G20" i="8"/>
  <c r="G18" i="8"/>
  <c r="G17" i="8"/>
  <c r="G16" i="8"/>
  <c r="F14" i="8"/>
  <c r="F12" i="8" s="1"/>
  <c r="E14" i="8"/>
  <c r="G14" i="8" l="1"/>
  <c r="L11" i="37" l="1"/>
  <c r="G31" i="37"/>
  <c r="L30" i="37"/>
  <c r="K30" i="37"/>
  <c r="J30" i="37"/>
  <c r="I30" i="37"/>
  <c r="H30" i="37"/>
  <c r="G30" i="37"/>
  <c r="F30" i="37"/>
  <c r="E30" i="37"/>
  <c r="G29" i="37"/>
  <c r="L29" i="37" s="1"/>
  <c r="K28" i="37"/>
  <c r="J28" i="37"/>
  <c r="I28" i="37"/>
  <c r="H28" i="37"/>
  <c r="G28" i="37"/>
  <c r="L28" i="37" s="1"/>
  <c r="F28" i="37"/>
  <c r="E28" i="37"/>
  <c r="K24" i="37"/>
  <c r="H24" i="37"/>
  <c r="F24" i="37"/>
  <c r="E24" i="37"/>
  <c r="G27" i="37"/>
  <c r="L27" i="37" s="1"/>
  <c r="G26" i="37"/>
  <c r="L26" i="37" s="1"/>
  <c r="G25" i="37"/>
  <c r="G24" i="37" s="1"/>
  <c r="L24" i="37" s="1"/>
  <c r="G23" i="37"/>
  <c r="L23" i="37" s="1"/>
  <c r="G22" i="37"/>
  <c r="L22" i="37" s="1"/>
  <c r="G21" i="37"/>
  <c r="L21" i="37" s="1"/>
  <c r="G20" i="37"/>
  <c r="L20" i="37" s="1"/>
  <c r="G19" i="37"/>
  <c r="L19" i="37" s="1"/>
  <c r="G18" i="37"/>
  <c r="L18" i="37" s="1"/>
  <c r="G17" i="37"/>
  <c r="L17" i="37" s="1"/>
  <c r="G16" i="37"/>
  <c r="L16" i="37" s="1"/>
  <c r="K15" i="37"/>
  <c r="K40" i="37" s="1"/>
  <c r="J15" i="37"/>
  <c r="J40" i="37" s="1"/>
  <c r="I15" i="37"/>
  <c r="I40" i="37" s="1"/>
  <c r="H15" i="37"/>
  <c r="H40" i="37" s="1"/>
  <c r="F15" i="37"/>
  <c r="F40" i="37" s="1"/>
  <c r="E15" i="37"/>
  <c r="G15" i="37" s="1"/>
  <c r="L15" i="37" s="1"/>
  <c r="L40" i="37" s="1"/>
  <c r="G10" i="37"/>
  <c r="L10" i="37" s="1"/>
  <c r="E40" i="37" l="1"/>
  <c r="G40" i="37"/>
  <c r="L25" i="37"/>
  <c r="M44" i="1"/>
  <c r="F30" i="38" l="1"/>
  <c r="F28" i="38"/>
  <c r="F27" i="38"/>
  <c r="F26" i="38"/>
  <c r="F24" i="38"/>
  <c r="F23" i="38"/>
  <c r="F22" i="38"/>
  <c r="F21" i="38"/>
  <c r="F20" i="38"/>
  <c r="F19" i="38"/>
  <c r="F18" i="38"/>
  <c r="F17" i="38"/>
  <c r="E29" i="29"/>
  <c r="E33" i="29" s="1"/>
  <c r="D29" i="29"/>
  <c r="D33" i="29" s="1"/>
  <c r="C29" i="29"/>
  <c r="C33" i="29" s="1"/>
  <c r="E14" i="29"/>
  <c r="D14" i="29"/>
  <c r="C14" i="29"/>
  <c r="E13" i="29"/>
  <c r="D13" i="29"/>
  <c r="C13" i="29"/>
  <c r="E12" i="29"/>
  <c r="E11" i="29" s="1"/>
  <c r="E17" i="29" s="1"/>
  <c r="E21" i="29" s="1"/>
  <c r="E25" i="29" s="1"/>
  <c r="D12" i="29"/>
  <c r="C12" i="29"/>
  <c r="C11" i="29" s="1"/>
  <c r="C17" i="29" s="1"/>
  <c r="C21" i="29" s="1"/>
  <c r="C25" i="29" s="1"/>
  <c r="D11" i="29"/>
  <c r="D17" i="29" s="1"/>
  <c r="D21" i="29" s="1"/>
  <c r="D25" i="29" s="1"/>
  <c r="D34" i="28"/>
  <c r="C34" i="28"/>
  <c r="D19" i="28"/>
  <c r="D36" i="28" s="1"/>
  <c r="C19" i="28"/>
  <c r="C36" i="28" s="1"/>
  <c r="F31" i="27"/>
  <c r="D31" i="27"/>
  <c r="H31" i="27" s="1"/>
  <c r="H30" i="27"/>
  <c r="H29" i="27"/>
  <c r="H28" i="27"/>
  <c r="H27" i="27"/>
  <c r="H26" i="27"/>
  <c r="H25" i="27"/>
  <c r="H24" i="27"/>
  <c r="H23" i="27"/>
  <c r="F19" i="27"/>
  <c r="F33" i="27" s="1"/>
  <c r="D19" i="27"/>
  <c r="D33" i="27" s="1"/>
  <c r="H18" i="27"/>
  <c r="H17" i="27"/>
  <c r="H16" i="27"/>
  <c r="H15" i="27"/>
  <c r="H14" i="27"/>
  <c r="H13" i="27"/>
  <c r="H12" i="27"/>
  <c r="H11" i="27"/>
  <c r="H10" i="27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41" i="16" s="1"/>
  <c r="K41" i="16" s="1"/>
  <c r="F39" i="16"/>
  <c r="K39" i="16" s="1"/>
  <c r="F38" i="16"/>
  <c r="K38" i="16" s="1"/>
  <c r="F37" i="16"/>
  <c r="K37" i="16" s="1"/>
  <c r="F36" i="16"/>
  <c r="K36" i="16" s="1"/>
  <c r="K35" i="16"/>
  <c r="F35" i="16"/>
  <c r="K34" i="16"/>
  <c r="F34" i="16"/>
  <c r="K33" i="16"/>
  <c r="F33" i="16"/>
  <c r="E32" i="16"/>
  <c r="F32" i="16" s="1"/>
  <c r="K32" i="16" s="1"/>
  <c r="F31" i="16"/>
  <c r="K31" i="16" s="1"/>
  <c r="J30" i="16"/>
  <c r="H30" i="16"/>
  <c r="E30" i="16"/>
  <c r="D30" i="16"/>
  <c r="F30" i="16" s="1"/>
  <c r="K30" i="16" s="1"/>
  <c r="F29" i="16"/>
  <c r="K28" i="16"/>
  <c r="F28" i="16"/>
  <c r="K27" i="16"/>
  <c r="F27" i="16"/>
  <c r="K26" i="16"/>
  <c r="F26" i="16"/>
  <c r="K25" i="16"/>
  <c r="F25" i="16"/>
  <c r="K24" i="16"/>
  <c r="F24" i="16"/>
  <c r="K23" i="16"/>
  <c r="F23" i="16"/>
  <c r="K22" i="16"/>
  <c r="F22" i="16"/>
  <c r="J21" i="16"/>
  <c r="H21" i="16"/>
  <c r="E21" i="16"/>
  <c r="D21" i="16"/>
  <c r="F21" i="16" s="1"/>
  <c r="K21" i="16" s="1"/>
  <c r="F20" i="16"/>
  <c r="F19" i="16"/>
  <c r="K19" i="16" s="1"/>
  <c r="F18" i="16"/>
  <c r="K18" i="16" s="1"/>
  <c r="F17" i="16"/>
  <c r="K17" i="16" s="1"/>
  <c r="F16" i="16"/>
  <c r="K16" i="16" s="1"/>
  <c r="F15" i="16"/>
  <c r="K15" i="16" s="1"/>
  <c r="F14" i="16"/>
  <c r="K14" i="16" s="1"/>
  <c r="F13" i="16"/>
  <c r="K13" i="16" s="1"/>
  <c r="F12" i="16"/>
  <c r="K12" i="16" s="1"/>
  <c r="K11" i="16" s="1"/>
  <c r="K47" i="16" s="1"/>
  <c r="J11" i="16"/>
  <c r="J47" i="16" s="1"/>
  <c r="J49" i="16" s="1"/>
  <c r="I11" i="16"/>
  <c r="I47" i="16" s="1"/>
  <c r="H11" i="16"/>
  <c r="H47" i="16" s="1"/>
  <c r="H49" i="16" s="1"/>
  <c r="G11" i="16"/>
  <c r="G47" i="16" s="1"/>
  <c r="F11" i="16"/>
  <c r="F47" i="16" s="1"/>
  <c r="E11" i="16"/>
  <c r="E47" i="16" s="1"/>
  <c r="D11" i="16"/>
  <c r="D47" i="16" s="1"/>
  <c r="K41" i="15"/>
  <c r="J41" i="15"/>
  <c r="H41" i="15"/>
  <c r="F41" i="15"/>
  <c r="E41" i="15"/>
  <c r="D41" i="15"/>
  <c r="I37" i="15"/>
  <c r="G37" i="15"/>
  <c r="F36" i="15"/>
  <c r="K36" i="15" s="1"/>
  <c r="F35" i="15"/>
  <c r="K35" i="15" s="1"/>
  <c r="F34" i="15"/>
  <c r="K34" i="15" s="1"/>
  <c r="F33" i="15"/>
  <c r="K33" i="15" s="1"/>
  <c r="J32" i="15"/>
  <c r="H32" i="15"/>
  <c r="E32" i="15"/>
  <c r="D32" i="15"/>
  <c r="F32" i="15" s="1"/>
  <c r="K32" i="15" s="1"/>
  <c r="F31" i="15"/>
  <c r="K31" i="15" s="1"/>
  <c r="J30" i="15"/>
  <c r="H30" i="15"/>
  <c r="E30" i="15"/>
  <c r="D30" i="15"/>
  <c r="F30" i="15" s="1"/>
  <c r="K30" i="15" s="1"/>
  <c r="F29" i="15"/>
  <c r="K29" i="15" s="1"/>
  <c r="F28" i="15"/>
  <c r="K28" i="15" s="1"/>
  <c r="F27" i="15"/>
  <c r="K27" i="15" s="1"/>
  <c r="F26" i="15"/>
  <c r="K26" i="15" s="1"/>
  <c r="F25" i="15"/>
  <c r="K25" i="15" s="1"/>
  <c r="F24" i="15"/>
  <c r="K24" i="15" s="1"/>
  <c r="F23" i="15"/>
  <c r="K23" i="15" s="1"/>
  <c r="F22" i="15"/>
  <c r="K22" i="15" s="1"/>
  <c r="F21" i="15"/>
  <c r="K21" i="15" s="1"/>
  <c r="F20" i="15"/>
  <c r="K20" i="15" s="1"/>
  <c r="F19" i="15"/>
  <c r="K19" i="15" s="1"/>
  <c r="F18" i="15"/>
  <c r="K18" i="15" s="1"/>
  <c r="F17" i="15"/>
  <c r="K17" i="15" s="1"/>
  <c r="J16" i="15"/>
  <c r="H16" i="15"/>
  <c r="E16" i="15"/>
  <c r="D16" i="15"/>
  <c r="F16" i="15" s="1"/>
  <c r="K16" i="15" s="1"/>
  <c r="F15" i="15"/>
  <c r="K15" i="15" s="1"/>
  <c r="F14" i="15"/>
  <c r="K14" i="15" s="1"/>
  <c r="F13" i="15"/>
  <c r="K13" i="15" s="1"/>
  <c r="J12" i="15"/>
  <c r="H12" i="15"/>
  <c r="E12" i="15"/>
  <c r="D12" i="15"/>
  <c r="F12" i="15" s="1"/>
  <c r="K12" i="15" s="1"/>
  <c r="F11" i="15"/>
  <c r="K11" i="15" s="1"/>
  <c r="J10" i="15"/>
  <c r="J37" i="15" s="1"/>
  <c r="H10" i="15"/>
  <c r="H37" i="15" s="1"/>
  <c r="E10" i="15"/>
  <c r="E37" i="15" s="1"/>
  <c r="D10" i="15"/>
  <c r="D37" i="15" s="1"/>
  <c r="J17" i="14"/>
  <c r="J20" i="14" s="1"/>
  <c r="I17" i="14"/>
  <c r="H17" i="14"/>
  <c r="H20" i="14" s="1"/>
  <c r="G17" i="14"/>
  <c r="D17" i="14"/>
  <c r="D20" i="14" s="1"/>
  <c r="F15" i="14"/>
  <c r="K15" i="14" s="1"/>
  <c r="E13" i="14"/>
  <c r="E17" i="14" s="1"/>
  <c r="E20" i="14" s="1"/>
  <c r="F11" i="14"/>
  <c r="J22" i="13"/>
  <c r="I22" i="13"/>
  <c r="H22" i="13"/>
  <c r="G22" i="13"/>
  <c r="E22" i="13"/>
  <c r="D22" i="13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F12" i="13"/>
  <c r="F22" i="13" s="1"/>
  <c r="I56" i="12"/>
  <c r="J40" i="12"/>
  <c r="G40" i="12"/>
  <c r="H39" i="12"/>
  <c r="H56" i="12" s="1"/>
  <c r="F39" i="12"/>
  <c r="F56" i="12" s="1"/>
  <c r="E39" i="12"/>
  <c r="J39" i="12" s="1"/>
  <c r="J35" i="12" s="1"/>
  <c r="J38" i="12"/>
  <c r="G38" i="12"/>
  <c r="J37" i="12"/>
  <c r="G37" i="12"/>
  <c r="J36" i="12"/>
  <c r="G36" i="12"/>
  <c r="I35" i="12"/>
  <c r="H35" i="12"/>
  <c r="F35" i="12"/>
  <c r="E35" i="12"/>
  <c r="I28" i="12"/>
  <c r="J28" i="12" s="1"/>
  <c r="H28" i="12"/>
  <c r="F28" i="12"/>
  <c r="E28" i="12"/>
  <c r="J14" i="12"/>
  <c r="G14" i="12"/>
  <c r="J13" i="12"/>
  <c r="G13" i="12"/>
  <c r="J12" i="12"/>
  <c r="G12" i="12"/>
  <c r="J11" i="12"/>
  <c r="G11" i="12"/>
  <c r="G28" i="12" s="1"/>
  <c r="E590" i="25"/>
  <c r="D590" i="25"/>
  <c r="C590" i="25"/>
  <c r="E568" i="25"/>
  <c r="E549" i="25"/>
  <c r="E535" i="25"/>
  <c r="E528" i="25"/>
  <c r="C261" i="25"/>
  <c r="C263" i="25" s="1"/>
  <c r="C256" i="25"/>
  <c r="C242" i="25"/>
  <c r="E234" i="25"/>
  <c r="C89" i="25"/>
  <c r="C81" i="25"/>
  <c r="C70" i="25"/>
  <c r="F55" i="25"/>
  <c r="E55" i="25"/>
  <c r="E43" i="25"/>
  <c r="D43" i="25"/>
  <c r="C43" i="25"/>
  <c r="E31" i="25"/>
  <c r="C31" i="25"/>
  <c r="P35" i="10"/>
  <c r="O35" i="10"/>
  <c r="P34" i="10"/>
  <c r="O34" i="10"/>
  <c r="P29" i="10"/>
  <c r="O29" i="10"/>
  <c r="P28" i="10"/>
  <c r="P40" i="10" s="1"/>
  <c r="O28" i="10"/>
  <c r="O40" i="10" s="1"/>
  <c r="H27" i="10"/>
  <c r="G27" i="10"/>
  <c r="P19" i="10"/>
  <c r="O19" i="10"/>
  <c r="O23" i="10" s="1"/>
  <c r="P14" i="10"/>
  <c r="H14" i="10"/>
  <c r="G14" i="10"/>
  <c r="H36" i="7"/>
  <c r="H35" i="7"/>
  <c r="H34" i="7"/>
  <c r="H33" i="7"/>
  <c r="G32" i="7"/>
  <c r="F32" i="7"/>
  <c r="E32" i="7"/>
  <c r="D32" i="7"/>
  <c r="H30" i="7"/>
  <c r="H29" i="7"/>
  <c r="H28" i="7"/>
  <c r="G27" i="7"/>
  <c r="F27" i="7"/>
  <c r="E27" i="7"/>
  <c r="D27" i="7"/>
  <c r="H23" i="7"/>
  <c r="H22" i="7"/>
  <c r="H21" i="7"/>
  <c r="H20" i="7"/>
  <c r="G19" i="7"/>
  <c r="F19" i="7"/>
  <c r="E19" i="7"/>
  <c r="H19" i="7" s="1"/>
  <c r="D19" i="7"/>
  <c r="H17" i="7"/>
  <c r="H16" i="7"/>
  <c r="H15" i="7"/>
  <c r="G14" i="7"/>
  <c r="G25" i="7" s="1"/>
  <c r="G38" i="7" s="1"/>
  <c r="F14" i="7"/>
  <c r="F25" i="7" s="1"/>
  <c r="E14" i="7"/>
  <c r="D14" i="7"/>
  <c r="D25" i="7" s="1"/>
  <c r="H12" i="7"/>
  <c r="I33" i="9"/>
  <c r="H33" i="9"/>
  <c r="I28" i="9"/>
  <c r="I39" i="9" s="1"/>
  <c r="H28" i="9"/>
  <c r="H39" i="9" s="1"/>
  <c r="I19" i="9"/>
  <c r="H19" i="9"/>
  <c r="I14" i="9"/>
  <c r="I25" i="9" s="1"/>
  <c r="H14" i="9"/>
  <c r="H25" i="9" s="1"/>
  <c r="D34" i="8"/>
  <c r="G34" i="8" s="1"/>
  <c r="K34" i="8" s="1"/>
  <c r="D33" i="8"/>
  <c r="G33" i="8" s="1"/>
  <c r="H33" i="8" s="1"/>
  <c r="G32" i="8"/>
  <c r="H32" i="8" s="1"/>
  <c r="G31" i="8"/>
  <c r="H31" i="8" s="1"/>
  <c r="G30" i="8"/>
  <c r="H30" i="8" s="1"/>
  <c r="G29" i="8"/>
  <c r="H29" i="8" s="1"/>
  <c r="G28" i="8"/>
  <c r="H28" i="8" s="1"/>
  <c r="D27" i="8"/>
  <c r="G27" i="8" s="1"/>
  <c r="H27" i="8" s="1"/>
  <c r="D26" i="8"/>
  <c r="F24" i="8"/>
  <c r="E24" i="8"/>
  <c r="E12" i="8" s="1"/>
  <c r="G12" i="8" s="1"/>
  <c r="H12" i="8" s="1"/>
  <c r="K22" i="8"/>
  <c r="H22" i="8"/>
  <c r="K20" i="8"/>
  <c r="H20" i="8"/>
  <c r="K18" i="8"/>
  <c r="H17" i="8"/>
  <c r="H16" i="8"/>
  <c r="G13" i="8"/>
  <c r="E221" i="3"/>
  <c r="E220" i="3"/>
  <c r="E219" i="3"/>
  <c r="E218" i="3"/>
  <c r="E211" i="3"/>
  <c r="E210" i="3"/>
  <c r="E206" i="3"/>
  <c r="E203" i="3"/>
  <c r="E196" i="3"/>
  <c r="E194" i="3"/>
  <c r="E183" i="3"/>
  <c r="E182" i="3"/>
  <c r="E181" i="3"/>
  <c r="E180" i="3"/>
  <c r="E176" i="3"/>
  <c r="E174" i="3"/>
  <c r="E172" i="3"/>
  <c r="E171" i="3"/>
  <c r="E170" i="3"/>
  <c r="E160" i="3"/>
  <c r="E156" i="3"/>
  <c r="E146" i="3"/>
  <c r="E139" i="3"/>
  <c r="E133" i="3"/>
  <c r="E121" i="3"/>
  <c r="E120" i="3"/>
  <c r="E115" i="3"/>
  <c r="E114" i="3"/>
  <c r="E113" i="3"/>
  <c r="E112" i="3"/>
  <c r="E111" i="3"/>
  <c r="E110" i="3"/>
  <c r="E107" i="3"/>
  <c r="E106" i="3"/>
  <c r="E104" i="3"/>
  <c r="E103" i="3"/>
  <c r="E102" i="3"/>
  <c r="E101" i="3"/>
  <c r="E100" i="3"/>
  <c r="E98" i="3"/>
  <c r="E97" i="3"/>
  <c r="E96" i="3"/>
  <c r="E92" i="3"/>
  <c r="E91" i="3"/>
  <c r="E90" i="3"/>
  <c r="E89" i="3"/>
  <c r="E88" i="3"/>
  <c r="E87" i="3"/>
  <c r="E85" i="3"/>
  <c r="E84" i="3"/>
  <c r="E83" i="3"/>
  <c r="E82" i="3"/>
  <c r="E81" i="3"/>
  <c r="E80" i="3"/>
  <c r="E79" i="3"/>
  <c r="E78" i="3"/>
  <c r="E75" i="3"/>
  <c r="E74" i="3"/>
  <c r="E73" i="3"/>
  <c r="E72" i="3"/>
  <c r="E71" i="3"/>
  <c r="E70" i="3"/>
  <c r="E69" i="3"/>
  <c r="E68" i="3"/>
  <c r="E67" i="3"/>
  <c r="E65" i="3"/>
  <c r="E64" i="3"/>
  <c r="E63" i="3"/>
  <c r="E62" i="3"/>
  <c r="E61" i="3"/>
  <c r="E60" i="3"/>
  <c r="E59" i="3"/>
  <c r="E55" i="3"/>
  <c r="E54" i="3"/>
  <c r="E52" i="3"/>
  <c r="E51" i="3"/>
  <c r="E50" i="3"/>
  <c r="E49" i="3"/>
  <c r="E48" i="3"/>
  <c r="E46" i="3"/>
  <c r="E45" i="3"/>
  <c r="E44" i="3"/>
  <c r="E40" i="3"/>
  <c r="E39" i="3"/>
  <c r="E38" i="3"/>
  <c r="E37" i="3"/>
  <c r="E36" i="3"/>
  <c r="E35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8" i="3"/>
  <c r="E7" i="3"/>
  <c r="E3" i="3"/>
  <c r="E2" i="3"/>
  <c r="I53" i="2"/>
  <c r="E167" i="3" s="1"/>
  <c r="I52" i="2"/>
  <c r="E166" i="3" s="1"/>
  <c r="I50" i="2"/>
  <c r="E165" i="3" s="1"/>
  <c r="I48" i="2"/>
  <c r="E214" i="3" s="1"/>
  <c r="I47" i="2"/>
  <c r="E163" i="3" s="1"/>
  <c r="I46" i="2"/>
  <c r="E162" i="3" s="1"/>
  <c r="I45" i="2"/>
  <c r="E161" i="3" s="1"/>
  <c r="I40" i="2"/>
  <c r="J40" i="2" s="1"/>
  <c r="E208" i="3" s="1"/>
  <c r="I39" i="2"/>
  <c r="I36" i="2" s="1"/>
  <c r="D34" i="2"/>
  <c r="E136" i="3" s="1"/>
  <c r="D33" i="2"/>
  <c r="E135" i="3" s="1"/>
  <c r="I32" i="2"/>
  <c r="D32" i="2"/>
  <c r="E134" i="3" s="1"/>
  <c r="I31" i="2"/>
  <c r="E152" i="3" s="1"/>
  <c r="I30" i="2"/>
  <c r="E151" i="3" s="1"/>
  <c r="D30" i="2"/>
  <c r="E132" i="3" s="1"/>
  <c r="I29" i="2"/>
  <c r="E150" i="3" s="1"/>
  <c r="D29" i="2"/>
  <c r="E131" i="3" s="1"/>
  <c r="I28" i="2"/>
  <c r="E149" i="3" s="1"/>
  <c r="D28" i="2"/>
  <c r="E130" i="3" s="1"/>
  <c r="J27" i="2"/>
  <c r="E198" i="3" s="1"/>
  <c r="I27" i="2"/>
  <c r="E148" i="3" s="1"/>
  <c r="D27" i="2"/>
  <c r="E129" i="3" s="1"/>
  <c r="D26" i="2"/>
  <c r="E128" i="3" s="1"/>
  <c r="I22" i="2"/>
  <c r="J22" i="2" s="1"/>
  <c r="E195" i="3" s="1"/>
  <c r="D22" i="2"/>
  <c r="E126" i="3" s="1"/>
  <c r="I21" i="2"/>
  <c r="E144" i="3" s="1"/>
  <c r="D21" i="2"/>
  <c r="E125" i="3" s="1"/>
  <c r="I20" i="2"/>
  <c r="E143" i="3" s="1"/>
  <c r="D20" i="2"/>
  <c r="E124" i="3" s="1"/>
  <c r="I19" i="2"/>
  <c r="J19" i="2" s="1"/>
  <c r="E192" i="3" s="1"/>
  <c r="D19" i="2"/>
  <c r="I18" i="2"/>
  <c r="E141" i="3" s="1"/>
  <c r="D18" i="2"/>
  <c r="E122" i="3" s="1"/>
  <c r="I17" i="2"/>
  <c r="E140" i="3" s="1"/>
  <c r="E189" i="3"/>
  <c r="J56" i="1"/>
  <c r="E105" i="3" s="1"/>
  <c r="I56" i="1"/>
  <c r="E53" i="3" s="1"/>
  <c r="J48" i="1"/>
  <c r="E99" i="3" s="1"/>
  <c r="I48" i="1"/>
  <c r="E47" i="3" s="1"/>
  <c r="J42" i="1"/>
  <c r="I42" i="1"/>
  <c r="E43" i="3" s="1"/>
  <c r="E39" i="1"/>
  <c r="E76" i="3" s="1"/>
  <c r="D39" i="1"/>
  <c r="E24" i="3" s="1"/>
  <c r="J36" i="1"/>
  <c r="E93" i="3" s="1"/>
  <c r="I36" i="1"/>
  <c r="E41" i="3" s="1"/>
  <c r="J25" i="1"/>
  <c r="E86" i="3" s="1"/>
  <c r="I25" i="1"/>
  <c r="E34" i="3" s="1"/>
  <c r="E24" i="1"/>
  <c r="E66" i="3" s="1"/>
  <c r="D24" i="1"/>
  <c r="J49" i="5"/>
  <c r="I49" i="5"/>
  <c r="J41" i="5"/>
  <c r="I41" i="5"/>
  <c r="J34" i="5"/>
  <c r="I34" i="5"/>
  <c r="J29" i="5"/>
  <c r="I29" i="5"/>
  <c r="E27" i="5"/>
  <c r="D27" i="5"/>
  <c r="E23" i="5"/>
  <c r="D23" i="5"/>
  <c r="J18" i="5"/>
  <c r="I18" i="5"/>
  <c r="J13" i="5"/>
  <c r="I13" i="5"/>
  <c r="E13" i="5"/>
  <c r="D13" i="5"/>
  <c r="E577" i="25" l="1"/>
  <c r="J29" i="2"/>
  <c r="E200" i="3" s="1"/>
  <c r="J28" i="2"/>
  <c r="J30" i="2"/>
  <c r="E201" i="3" s="1"/>
  <c r="J31" i="2"/>
  <c r="E202" i="3" s="1"/>
  <c r="I25" i="2"/>
  <c r="E147" i="3" s="1"/>
  <c r="J52" i="2"/>
  <c r="J53" i="2"/>
  <c r="E217" i="3" s="1"/>
  <c r="F49" i="16"/>
  <c r="D24" i="8"/>
  <c r="E56" i="12"/>
  <c r="J56" i="12" s="1"/>
  <c r="K11" i="14"/>
  <c r="F13" i="14"/>
  <c r="K13" i="14" s="1"/>
  <c r="F10" i="15"/>
  <c r="H19" i="27"/>
  <c r="H33" i="27" s="1"/>
  <c r="G39" i="12"/>
  <c r="G35" i="12" s="1"/>
  <c r="K12" i="13"/>
  <c r="K22" i="13" s="1"/>
  <c r="K49" i="16" s="1"/>
  <c r="H48" i="10"/>
  <c r="F38" i="7"/>
  <c r="K16" i="8"/>
  <c r="J46" i="2"/>
  <c r="J47" i="2"/>
  <c r="E213" i="3" s="1"/>
  <c r="E33" i="2"/>
  <c r="E185" i="3" s="1"/>
  <c r="E41" i="1"/>
  <c r="E77" i="3" s="1"/>
  <c r="E541" i="25"/>
  <c r="F234" i="25"/>
  <c r="G48" i="10"/>
  <c r="O43" i="10" s="1"/>
  <c r="H27" i="7"/>
  <c r="D38" i="7"/>
  <c r="L38" i="7" s="1"/>
  <c r="H32" i="7"/>
  <c r="H14" i="7"/>
  <c r="E25" i="7"/>
  <c r="E38" i="7" s="1"/>
  <c r="G24" i="8"/>
  <c r="H24" i="8" s="1"/>
  <c r="H18" i="8"/>
  <c r="K17" i="8"/>
  <c r="I52" i="5"/>
  <c r="J42" i="2"/>
  <c r="E209" i="3" s="1"/>
  <c r="E164" i="3"/>
  <c r="I42" i="2"/>
  <c r="E159" i="3" s="1"/>
  <c r="I61" i="1"/>
  <c r="J20" i="2"/>
  <c r="E193" i="3" s="1"/>
  <c r="J18" i="2"/>
  <c r="E191" i="3" s="1"/>
  <c r="I38" i="1"/>
  <c r="D41" i="1"/>
  <c r="E25" i="3" s="1"/>
  <c r="E26" i="2"/>
  <c r="E178" i="3" s="1"/>
  <c r="D24" i="2"/>
  <c r="E127" i="3" s="1"/>
  <c r="E14" i="3"/>
  <c r="D14" i="2"/>
  <c r="E119" i="3" s="1"/>
  <c r="E123" i="3"/>
  <c r="P23" i="10"/>
  <c r="J61" i="1"/>
  <c r="E108" i="3" s="1"/>
  <c r="E212" i="3"/>
  <c r="E155" i="3"/>
  <c r="J39" i="2"/>
  <c r="E95" i="3"/>
  <c r="E157" i="3"/>
  <c r="E158" i="3"/>
  <c r="E153" i="3"/>
  <c r="E142" i="3"/>
  <c r="J38" i="1"/>
  <c r="I14" i="2"/>
  <c r="J17" i="2"/>
  <c r="E145" i="3"/>
  <c r="E32" i="2"/>
  <c r="E184" i="3" s="1"/>
  <c r="G26" i="8"/>
  <c r="H26" i="8" s="1"/>
  <c r="H34" i="8"/>
  <c r="E27" i="2"/>
  <c r="E34" i="2"/>
  <c r="E186" i="3" s="1"/>
  <c r="H19" i="8"/>
  <c r="K19" i="8"/>
  <c r="K21" i="8"/>
  <c r="H21" i="8"/>
  <c r="E21" i="2"/>
  <c r="E175" i="3" s="1"/>
  <c r="E19" i="2"/>
  <c r="J52" i="5"/>
  <c r="E34" i="5"/>
  <c r="D34" i="5"/>
  <c r="O48" i="10" l="1"/>
  <c r="S48" i="10" s="1"/>
  <c r="E216" i="3"/>
  <c r="J50" i="2"/>
  <c r="E215" i="3" s="1"/>
  <c r="E199" i="3"/>
  <c r="J25" i="2"/>
  <c r="E197" i="3" s="1"/>
  <c r="G56" i="12"/>
  <c r="K10" i="15"/>
  <c r="K37" i="15" s="1"/>
  <c r="F37" i="15"/>
  <c r="K17" i="14"/>
  <c r="K20" i="14" s="1"/>
  <c r="F17" i="14"/>
  <c r="F20" i="14" s="1"/>
  <c r="P43" i="10"/>
  <c r="H38" i="7"/>
  <c r="J38" i="7" s="1"/>
  <c r="H25" i="7"/>
  <c r="J25" i="7" s="1"/>
  <c r="I54" i="5"/>
  <c r="I34" i="2"/>
  <c r="E154" i="3" s="1"/>
  <c r="E56" i="3"/>
  <c r="I63" i="1"/>
  <c r="E57" i="3" s="1"/>
  <c r="E42" i="3"/>
  <c r="D12" i="2"/>
  <c r="E118" i="3" s="1"/>
  <c r="J36" i="2"/>
  <c r="E207" i="3"/>
  <c r="E190" i="3"/>
  <c r="J14" i="2"/>
  <c r="J63" i="1"/>
  <c r="E109" i="3" s="1"/>
  <c r="E94" i="3"/>
  <c r="I12" i="2"/>
  <c r="E138" i="3"/>
  <c r="E179" i="3"/>
  <c r="E24" i="2"/>
  <c r="E177" i="3" s="1"/>
  <c r="E173" i="3"/>
  <c r="E14" i="2"/>
  <c r="J54" i="5"/>
  <c r="E137" i="3" l="1"/>
  <c r="M12" i="2"/>
  <c r="E205" i="3"/>
  <c r="J34" i="2"/>
  <c r="E204" i="3" s="1"/>
  <c r="J12" i="2"/>
  <c r="E187" i="3" s="1"/>
  <c r="E188" i="3"/>
  <c r="E169" i="3"/>
  <c r="E12" i="2"/>
  <c r="E168" i="3" s="1"/>
  <c r="H14" i="8"/>
</calcChain>
</file>

<file path=xl/comments1.xml><?xml version="1.0" encoding="utf-8"?>
<comments xmlns="http://schemas.openxmlformats.org/spreadsheetml/2006/main">
  <authors>
    <author>DGCG</author>
  </authors>
  <commentList>
    <comment ref="H57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4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5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6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7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<sst xmlns="http://schemas.openxmlformats.org/spreadsheetml/2006/main" count="2025" uniqueCount="990">
  <si>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</si>
  <si>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</si>
  <si>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</si>
  <si>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</si>
  <si>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</si>
  <si>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</si>
  <si>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</si>
  <si>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</si>
  <si>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</si>
  <si>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</si>
  <si>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</si>
  <si>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</si>
  <si>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</si>
  <si>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</si>
  <si>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</si>
  <si>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</si>
  <si>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</si>
  <si>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</si>
  <si>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</si>
  <si>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</si>
  <si>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</si>
  <si>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</si>
  <si>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</si>
  <si>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</si>
  <si>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</si>
  <si>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</si>
  <si>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</si>
  <si>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</si>
  <si>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</si>
  <si>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</si>
  <si>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</si>
  <si>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</si>
  <si>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</si>
  <si>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</si>
  <si>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</si>
  <si>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</si>
  <si>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</si>
  <si>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</si>
  <si>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</si>
  <si>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</si>
  <si>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</si>
  <si>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</si>
  <si>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</si>
  <si>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</si>
  <si>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</si>
  <si>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</si>
  <si>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</si>
  <si>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</si>
  <si>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</si>
  <si>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</si>
  <si>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</si>
  <si>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</si>
  <si>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</si>
  <si>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</si>
  <si>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</si>
  <si>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</si>
  <si>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</si>
  <si>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</si>
  <si>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</si>
  <si>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</si>
  <si>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</si>
  <si>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</si>
  <si>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</si>
  <si>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</si>
  <si>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</si>
  <si>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</si>
  <si>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</si>
  <si>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</si>
  <si>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</si>
  <si>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</si>
  <si>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</si>
  <si>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</si>
  <si>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</si>
  <si>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</si>
  <si>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</si>
  <si>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</si>
  <si>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</si>
  <si>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Nombre de quien autoriza</t>
  </si>
  <si>
    <t>Cargo de quien autoriza</t>
  </si>
  <si>
    <t>Cargo de quien elabora</t>
  </si>
  <si>
    <t>Nombre de quien elabora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</si>
  <si>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</si>
  <si>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</si>
  <si>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</si>
  <si>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</si>
  <si>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</si>
  <si>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</si>
  <si>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</si>
  <si>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</si>
  <si>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</si>
  <si>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</si>
  <si>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</si>
  <si>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</si>
  <si>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</si>
  <si>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</si>
  <si>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</si>
  <si>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</si>
  <si>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</si>
  <si>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</si>
  <si>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</si>
  <si>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</si>
  <si>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</si>
  <si>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</si>
  <si>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</si>
  <si>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</si>
  <si>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</si>
  <si>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</si>
  <si>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</si>
  <si>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</si>
  <si>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</si>
  <si>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</si>
  <si>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</si>
  <si>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</si>
  <si>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</si>
  <si>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</si>
  <si>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</si>
  <si>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</si>
  <si>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</si>
  <si>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</si>
  <si>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</si>
  <si>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</si>
  <si>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</si>
  <si>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</si>
  <si>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</si>
  <si>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</si>
  <si>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</si>
  <si>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</si>
  <si>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</si>
  <si>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</si>
  <si>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</si>
  <si>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</si>
  <si>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</si>
  <si>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</si>
  <si>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</si>
  <si>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</si>
  <si>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</si>
  <si>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</si>
  <si>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</si>
  <si>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</si>
  <si>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</si>
  <si>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</si>
  <si>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</si>
  <si>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</si>
  <si>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</si>
  <si>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</si>
  <si>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</si>
  <si>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</si>
  <si>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</si>
  <si>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</si>
  <si>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</si>
  <si>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</si>
  <si>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</si>
  <si>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</si>
  <si>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</si>
  <si>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</si>
  <si>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</si>
  <si>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</si>
  <si>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</si>
  <si>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</si>
  <si>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</si>
  <si>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</si>
  <si>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</si>
  <si>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</si>
  <si>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</si>
  <si>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</si>
  <si>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</si>
  <si>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</si>
  <si>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</si>
  <si>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</si>
  <si>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</si>
  <si>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</si>
  <si>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</si>
  <si>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</si>
  <si>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</si>
  <si>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</si>
  <si>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</si>
  <si>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</si>
  <si>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</si>
  <si>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</si>
  <si>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</si>
  <si>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</si>
  <si>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</si>
  <si>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</si>
  <si>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</si>
  <si>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</si>
  <si>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</si>
  <si>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</si>
  <si>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</si>
  <si>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</si>
  <si>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</si>
  <si>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</si>
  <si>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</si>
  <si>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</si>
  <si>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</si>
  <si>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</si>
  <si>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</si>
  <si>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</si>
  <si>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</si>
  <si>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</si>
  <si>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</si>
  <si>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</si>
  <si>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</si>
  <si>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</si>
  <si>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</si>
  <si>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</si>
  <si>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</si>
  <si>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</si>
  <si>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</si>
  <si>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</si>
  <si>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</si>
  <si>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</si>
  <si>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</si>
  <si>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</si>
  <si>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</si>
  <si>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</si>
  <si>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</si>
  <si>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</si>
  <si>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</si>
  <si>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</si>
  <si>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</si>
  <si>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</si>
  <si>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</si>
  <si>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</si>
  <si>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</si>
  <si>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</si>
  <si>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</si>
  <si>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</si>
  <si>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</si>
  <si>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</si>
  <si>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</si>
  <si>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</si>
  <si>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</si>
  <si>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</si>
  <si>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</si>
  <si>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</si>
  <si>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</si>
  <si>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</si>
  <si>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Remuneraciones al Personal de Carácter Transitorio</t>
  </si>
  <si>
    <t>Combustibles, Lubricantes y Aditivos</t>
  </si>
  <si>
    <t>Otros Servicios Generales</t>
  </si>
  <si>
    <t>Bienes Muebles, Inmuebles e Intangibles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</si>
  <si>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</si>
  <si>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</si>
  <si>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</si>
  <si>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</si>
  <si>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</si>
  <si>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</si>
  <si>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</si>
  <si>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</si>
  <si>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</si>
  <si>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</si>
  <si>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</si>
  <si>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</si>
  <si>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</si>
  <si>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</si>
  <si>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</si>
  <si>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</si>
  <si>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</si>
  <si>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</si>
  <si>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</si>
  <si>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</si>
  <si>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</si>
  <si>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</si>
  <si>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</si>
  <si>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</si>
  <si>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</si>
  <si>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</si>
  <si>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</si>
  <si>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</si>
  <si>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</si>
  <si>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</si>
  <si>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</si>
  <si>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</si>
  <si>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Otros Orígenes de Financiamiento</t>
  </si>
  <si>
    <t>Otras Aplicaciones de Financiamiento</t>
  </si>
  <si>
    <t>Ingresos excedentes¹</t>
  </si>
  <si>
    <t>Mat, útiles y equipos menores tecno info</t>
  </si>
  <si>
    <t>Arrendamiento de maquinaria</t>
  </si>
  <si>
    <t>Servicios de contabilidad</t>
  </si>
  <si>
    <t>Serv. De diseño, arq, ingeniería y acts relac</t>
  </si>
  <si>
    <t>Serv. Prof., científicos y tecnicos integrales</t>
  </si>
  <si>
    <t>Servicios financieros y bancarios</t>
  </si>
  <si>
    <t>Seguros</t>
  </si>
  <si>
    <t>Impuesto sobre nómina</t>
  </si>
  <si>
    <t>Equipo de Cómputo y Tecnología de la Informac</t>
  </si>
  <si>
    <t>Cámaras Fotográficas y de Video</t>
  </si>
  <si>
    <t>Maquinaria y equipo Agropecuario</t>
  </si>
  <si>
    <t>Equipo de Comunicación y Telecomunicación</t>
  </si>
  <si>
    <t>Herramientas menores</t>
  </si>
  <si>
    <t xml:space="preserve">DIRECCIÓN GENERAL </t>
  </si>
  <si>
    <t>COORDINACIÓN ADMINISTRATIVA</t>
  </si>
  <si>
    <t>COORDINACIÓN ACADEMICA</t>
  </si>
  <si>
    <t>Servicios Básicos</t>
  </si>
  <si>
    <t>Mantenimiento de Inmueble</t>
  </si>
  <si>
    <t>Servicios de Comunicación Social</t>
  </si>
  <si>
    <t>De Transporte y Viáticos</t>
  </si>
  <si>
    <t>Servicios Oficiales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</si>
  <si>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</si>
  <si>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</si>
  <si>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</si>
  <si>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</si>
  <si>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</si>
  <si>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</si>
  <si>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</si>
  <si>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</si>
  <si>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</si>
  <si>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</si>
  <si>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</si>
  <si>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</si>
  <si>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</si>
  <si>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</si>
  <si>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</si>
  <si>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</si>
  <si>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</si>
  <si>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</si>
  <si>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</si>
  <si>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</si>
  <si>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</si>
  <si>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</si>
  <si>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</si>
  <si>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</si>
  <si>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</si>
  <si>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</si>
  <si>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</si>
  <si>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</si>
  <si>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</si>
  <si>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</si>
  <si>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</si>
  <si>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</si>
  <si>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</si>
  <si>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</si>
  <si>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</si>
  <si>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</si>
  <si>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</si>
  <si>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</si>
  <si>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</si>
  <si>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</si>
  <si>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</si>
  <si>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</si>
  <si>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</si>
  <si>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</si>
  <si>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</si>
  <si>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</si>
  <si>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</si>
  <si>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</si>
  <si>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</si>
  <si>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</si>
  <si>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</si>
  <si>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</si>
  <si>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</si>
  <si>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</si>
  <si>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</si>
  <si>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</si>
  <si>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</si>
  <si>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</si>
  <si>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</si>
  <si>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</si>
  <si>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</si>
  <si>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</si>
  <si>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</si>
  <si>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</si>
  <si>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</si>
  <si>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</si>
  <si>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</si>
  <si>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</si>
  <si>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</si>
  <si>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</si>
  <si>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</si>
  <si>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</si>
  <si>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</si>
  <si>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</si>
  <si>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</si>
  <si>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</si>
  <si>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</si>
  <si>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</si>
  <si>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</si>
  <si>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</si>
  <si>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</si>
  <si>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</si>
  <si>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</si>
  <si>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</si>
  <si>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</si>
  <si>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</si>
  <si>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</si>
  <si>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</si>
  <si>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</si>
  <si>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</si>
  <si>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</si>
  <si>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</si>
  <si>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</si>
  <si>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</si>
  <si>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</si>
  <si>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</si>
  <si>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</si>
  <si>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</si>
  <si>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</si>
  <si>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</si>
  <si>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</si>
  <si>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</si>
  <si>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</si>
  <si>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</si>
  <si>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</si>
  <si>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</si>
  <si>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</si>
  <si>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</si>
  <si>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</si>
  <si>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</si>
  <si>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</si>
  <si>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</si>
  <si>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</si>
  <si>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</si>
  <si>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</si>
  <si>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</si>
  <si>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</si>
  <si>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</si>
  <si>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</si>
  <si>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</si>
  <si>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</si>
  <si>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</si>
  <si>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</si>
  <si>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</si>
  <si>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</si>
  <si>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</si>
  <si>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</si>
  <si>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</si>
  <si>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</si>
  <si>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</si>
  <si>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</si>
  <si>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</si>
  <si>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</si>
  <si>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</si>
  <si>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</si>
  <si>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</si>
  <si>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</si>
  <si>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</si>
  <si>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</si>
  <si>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RELACIÓN DE CUENTAS BANCARIAS PRODUCTIVAS ESPECÍFICAS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</si>
  <si>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</si>
  <si>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</si>
  <si>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</si>
  <si>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</si>
  <si>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</si>
  <si>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</si>
  <si>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</si>
  <si>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</si>
  <si>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</si>
  <si>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</si>
  <si>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</si>
  <si>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</si>
  <si>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</si>
  <si>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</si>
  <si>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</si>
  <si>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</si>
  <si>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</si>
  <si>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</si>
  <si>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</si>
  <si>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</si>
  <si>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</si>
  <si>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</si>
  <si>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</si>
  <si>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</si>
  <si>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</si>
  <si>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</si>
  <si>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</si>
  <si>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</si>
  <si>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</si>
  <si>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</si>
  <si>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</si>
  <si>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</si>
  <si>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</si>
  <si>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</si>
  <si>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</si>
  <si>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</si>
  <si>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</si>
  <si>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</si>
  <si>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</si>
  <si>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</si>
  <si>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</si>
  <si>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</si>
  <si>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</si>
  <si>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</si>
  <si>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</si>
  <si>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</si>
  <si>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</si>
  <si>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</si>
  <si>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</si>
  <si>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</si>
  <si>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</si>
  <si>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</si>
  <si>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</si>
  <si>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</si>
  <si>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</si>
  <si>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G0101</t>
  </si>
  <si>
    <t>0101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</si>
  <si>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</si>
  <si>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</si>
  <si>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</si>
  <si>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</si>
  <si>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</si>
  <si>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</si>
  <si>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</si>
  <si>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</si>
  <si>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</si>
  <si>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</si>
  <si>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</si>
  <si>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</si>
  <si>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NOMBRE DE LA ENTIDAD</t>
  </si>
  <si>
    <t>* EFECTIVO Y EQUIVALENTES</t>
  </si>
  <si>
    <t>ESF-07 PARTICIPACIONES Y APORTACIONES DE CAPITAL</t>
  </si>
  <si>
    <t>ESF-12 CUENTAS Y DOCUMENTOS POR PAGAR</t>
  </si>
  <si>
    <t>2199 OTROS PASIVOS CIRCULANTES</t>
  </si>
  <si>
    <t>UNIVERSIDAD TECNOLOGICA DE LEON</t>
  </si>
  <si>
    <t>Sofia Ayala Rodríguez</t>
  </si>
  <si>
    <t>Rectora</t>
  </si>
  <si>
    <t>NO APLICA</t>
  </si>
  <si>
    <t>2161001001  DEPOSITOS EN GARANTÍA CASILLAS</t>
  </si>
  <si>
    <t>2199002001  CXP GEG POR SERV. EDUCATIVOS</t>
  </si>
  <si>
    <t>Ente Público:     UNIVERSIDAD TECNOLOGICA DE LEON</t>
  </si>
  <si>
    <t>Ente Público: UNIVERSIDAD TECNOLOGICA DE LEON</t>
  </si>
  <si>
    <t>UNADM "Producción de asignaturas"</t>
  </si>
  <si>
    <t>BANCO DEL BAJIO</t>
  </si>
  <si>
    <t>4535118</t>
  </si>
  <si>
    <t>Subsidio Federal</t>
  </si>
  <si>
    <t>BBVA BANCOMER</t>
  </si>
  <si>
    <t>0447434685</t>
  </si>
  <si>
    <t>PROMEP</t>
  </si>
  <si>
    <t>1151596</t>
  </si>
  <si>
    <t>FAM 2003 y FAM 2005</t>
  </si>
  <si>
    <t>0140538574 / 1342390248 / 2036510914</t>
  </si>
  <si>
    <t>FAM 2008</t>
  </si>
  <si>
    <t>FAM 2011</t>
  </si>
  <si>
    <t>7210313</t>
  </si>
  <si>
    <t>FAM 2012</t>
  </si>
  <si>
    <t>8580532</t>
  </si>
  <si>
    <t>FAC 2010</t>
  </si>
  <si>
    <t>0171400673 / 2036510957</t>
  </si>
  <si>
    <t>FAC 2011</t>
  </si>
  <si>
    <t>0187764758 / 2038660816</t>
  </si>
  <si>
    <t>FAC 2013</t>
  </si>
  <si>
    <t>0193905926 / 2044192036</t>
  </si>
  <si>
    <t>PIFI 2011</t>
  </si>
  <si>
    <t>0189736042/2039607757</t>
  </si>
  <si>
    <t>PIFI 2012</t>
  </si>
  <si>
    <t>0193064859</t>
  </si>
  <si>
    <t>Proyecto Biblioteca Digital</t>
  </si>
  <si>
    <t>0168855862</t>
  </si>
  <si>
    <t>Fondos PROSOFT</t>
  </si>
  <si>
    <t>0196970176</t>
  </si>
  <si>
    <t>Fondos PROEXOEES</t>
  </si>
  <si>
    <t>0198063818</t>
  </si>
  <si>
    <t>Fondos PROFOCIE</t>
  </si>
  <si>
    <t>SANTANDER SERFIN</t>
  </si>
  <si>
    <t>18-00002198-2</t>
  </si>
  <si>
    <t>2015</t>
  </si>
  <si>
    <t>PRESUPUESTO DE EGRESOS</t>
  </si>
  <si>
    <t>DESARROLLO SOCIAL</t>
  </si>
  <si>
    <t>EDUCACIÓN</t>
  </si>
  <si>
    <t>EDICACIÓN SUPERIOR</t>
  </si>
  <si>
    <t>UTL</t>
  </si>
  <si>
    <t>G0102</t>
  </si>
  <si>
    <t>MANDO</t>
  </si>
  <si>
    <t>P0439</t>
  </si>
  <si>
    <t>ADMINISTRACIÓN  E IMPARTICIÓN DE LOS SERVICIOS EDUCATIVOS EXISTENTES</t>
  </si>
  <si>
    <t>P0440</t>
  </si>
  <si>
    <t>APLICACIÓN DE PLANES DE TRABAJO DE ATENCIÓN A LA DESERCIÓN Y REPROBACIÓN</t>
  </si>
  <si>
    <t>P0441</t>
  </si>
  <si>
    <t>APOYOS PARA LA PROFESIONALIZACIÓN</t>
  </si>
  <si>
    <t>P0442</t>
  </si>
  <si>
    <t>CAPACITACIÓN Y CERTIFICACIÓN DE COMPETENCIAS OCUPACIONALES</t>
  </si>
  <si>
    <t>P0443</t>
  </si>
  <si>
    <t>CURSOS Y EVENTOS DE FORTALECIMIENTO A LA FORMACIÓN INTEGRAL</t>
  </si>
  <si>
    <t>P0445</t>
  </si>
  <si>
    <t>GESTIÓN DE CERTIFICACIÓN DE PROCESOS</t>
  </si>
  <si>
    <t>P0446</t>
  </si>
  <si>
    <t>MANTENIMIENTO DE LA INFRAESTRUCTURA</t>
  </si>
  <si>
    <t>P0447</t>
  </si>
  <si>
    <t>OPERACIÓN DE OTORGAMIENTO DE BECAS Y APOYOS</t>
  </si>
  <si>
    <t>P0448</t>
  </si>
  <si>
    <t>OPERACIÓN DE SERVICIOS DE VINCULACIÓN CON EL ENTORNO</t>
  </si>
  <si>
    <t>P0450</t>
  </si>
  <si>
    <t>REALIZACIÓN DE FOROS DE EMPRENDURISMO Y EXPERIENCIAS EXITOSAS REALIZADOS</t>
  </si>
  <si>
    <t>Rector</t>
  </si>
  <si>
    <t>0601</t>
  </si>
  <si>
    <t>0201</t>
  </si>
  <si>
    <t>0301</t>
  </si>
  <si>
    <t>II.- Educación para la vida</t>
  </si>
  <si>
    <t>02 Desarrollo Social</t>
  </si>
  <si>
    <t>02.05 Educación</t>
  </si>
  <si>
    <t>02.05.03 Educación superior</t>
  </si>
  <si>
    <t xml:space="preserve">G0101 </t>
  </si>
  <si>
    <t>3012 - UTL</t>
  </si>
  <si>
    <t>NO. DE ALUMNOS ATENDIDOS</t>
  </si>
  <si>
    <t>PROCESO DE GESTIÓN</t>
  </si>
  <si>
    <t>GESTIÓN</t>
  </si>
  <si>
    <t>EFICACIA</t>
  </si>
  <si>
    <t>ANUAL</t>
  </si>
  <si>
    <t>ALUMNOS ATENDIDOS</t>
  </si>
  <si>
    <t xml:space="preserve">G0102 </t>
  </si>
  <si>
    <t>PROCESO DE MANDO</t>
  </si>
  <si>
    <t>ESTRATEGICO</t>
  </si>
  <si>
    <t xml:space="preserve">P0439  </t>
  </si>
  <si>
    <t>NO. DE PROGRAMAS EDUCATIVOS OFERTADOS</t>
  </si>
  <si>
    <t>C1. SERVICIOS EDUCATIVOS OFERTADOS</t>
  </si>
  <si>
    <t>PROGRAMAS EDUCATIVOS OFERTADOS</t>
  </si>
  <si>
    <t xml:space="preserve">P0440  </t>
  </si>
  <si>
    <t>Alumnos detectados con riesgo académico</t>
  </si>
  <si>
    <t>C4. APOYO ACADÉMICO Y/O PSICOSOCIAL A ALUMNOS EN RIESGO DE DESERCIÓN O REPROBACIÓN OTORGADOS</t>
  </si>
  <si>
    <t>EFICIENCIA</t>
  </si>
  <si>
    <t>CUATRIMESTRAL</t>
  </si>
  <si>
    <t>Alumnos detectados con riesgo académico / Alumnos canalizados X 100</t>
  </si>
  <si>
    <t xml:space="preserve">P0441  </t>
  </si>
  <si>
    <t>NO. DE DOCENTES Y DIRECTIVOS FORTALECIDOS CON ALGUNA ACCIÓN FORMATIVA O LABORAL</t>
  </si>
  <si>
    <t>C3. LOS CUERPOS ACADÉMICOS Y DIRECTIVOS DE LAS INSTITUCIONES PÚBLICAS DE EDUCACIÓN MEDIA SUPERIOR Y SUPERIOR SON CAPACITADOS, ACTUALIZADOS Y PROFESIONALIZADOS</t>
  </si>
  <si>
    <t>DOCENTES Y DIRECTIVOS FORTALECIDOS CON ALGUNA ACCIÓN FORMATIVA O LABORAL</t>
  </si>
  <si>
    <t>NO. DE DOCENTES Y DIRECTIVOS FORTALECIDOS CON ALGUNA ACCIÓN FORMATIVA O LABORAL / Constancias de participación en capacitación de mandos medios y superiores</t>
  </si>
  <si>
    <t>II.2 Formación para la vida y el trabajo</t>
  </si>
  <si>
    <t xml:space="preserve">P0442 </t>
  </si>
  <si>
    <t>NO. DE PERSONAS CON CAPACITACIÓN Y ASISTENCIA TECNICA</t>
  </si>
  <si>
    <t>C3 PROGRAMAS DE FORMACION DUAL ESCUELA-EMPRESA Y CERTIFICACIÓN DE COMPETENCIAS LABORALES OFERTADOS</t>
  </si>
  <si>
    <t>PERSONAS CON CAPACITACIÓN Y ASISTENCIA TECNICA</t>
  </si>
  <si>
    <t xml:space="preserve">P0443 </t>
  </si>
  <si>
    <t>PORCENTAJE DE PARTICIPACIÓN DE LA COMUNIDAD ESTUDIANTIL EN ACTIVIDADES CUTURALES Y DEPORTIVAS</t>
  </si>
  <si>
    <t>C4. CURSOS, ACTIVIDADES Y TALLERES PARA EL DESARROLLO COMPLEMENTARIO DE LOS ALUMNOS IMPARTIDOS</t>
  </si>
  <si>
    <t>CURSOS, ACTIVIDADES Y TALLERES</t>
  </si>
  <si>
    <t>NO. DE PARTICIPANTES/ MATRÍCULA TOTAL DE TSU E INGENIERÍA</t>
  </si>
  <si>
    <t xml:space="preserve">P0445  </t>
  </si>
  <si>
    <t>NO. DE PROCESOS EDUCATIVOS CERTIFICADOS</t>
  </si>
  <si>
    <t>C2. PROGRAMAS, PROCESOS Y/O PLANTELES DE INSTITUCIONES DE EDUCACIÓN MEDIA SUPERIOR Y SUPERIOR, CERTIFICADOS</t>
  </si>
  <si>
    <t>PROCESOS EDUCATIVOS CERTIFICADOS</t>
  </si>
  <si>
    <t xml:space="preserve">P0446  </t>
  </si>
  <si>
    <t>PORCENTAJE DE ACCIONES DE MANTENIMIENTO REALIZADAS</t>
  </si>
  <si>
    <t>C2. INFRAESTRUCTURA EDUCATIVA CONSOLIDADA</t>
  </si>
  <si>
    <t>SEMESTRAL</t>
  </si>
  <si>
    <t>ACCIONES DE MANTENIMIENTO REALIZADAS</t>
  </si>
  <si>
    <t>NO. DE SERVICIOS SOLICITADAS/ NO. DE ACCIONES DE MANTENIMIENTO REALIZADAS X 100</t>
  </si>
  <si>
    <t xml:space="preserve">P0447 </t>
  </si>
  <si>
    <t>PORCENTAJE DE BECAS OTORGADAS</t>
  </si>
  <si>
    <t>C3. BECAS Y APOYOS OTORGADOS A ESTUDIANTES DE EDUCACIÓN MEDIA SUPERIOR Y SUPERIOR</t>
  </si>
  <si>
    <t>BECAS OTORGADAS</t>
  </si>
  <si>
    <t>NO. DE ALUMNOS CON BECA INTERNA/NO. DE SOLICITUDES DE BECAS INTERNAS QUE CUMPLAN LOS REQUISITOS</t>
  </si>
  <si>
    <t xml:space="preserve">P0448  </t>
  </si>
  <si>
    <t>NO. DE CONVENIOS DE ESTADIA IDIVIDUAL</t>
  </si>
  <si>
    <t>C1. SERVICIOS DE VINCULACIÓN CON EL ENTORNO FORTALECIDOS (SERVICIO SOCIAL, ESTADÍAS, SEGUIMIENTO A EGRESADOS)</t>
  </si>
  <si>
    <t>CONVENIOS DE ESTADIA</t>
  </si>
  <si>
    <t>NO. DE CONVENIOS DE ESTADIA INDIVIDUAL</t>
  </si>
  <si>
    <t xml:space="preserve">P0450  </t>
  </si>
  <si>
    <t>NO. DE ALUMNOS CON PROYECTOS EN INCUBADORA DE EMPRESAS</t>
  </si>
  <si>
    <t>ALUMNOS CON PROYECTO EN INCUBADORA DE EMPRESAS</t>
  </si>
  <si>
    <t>DANIEL ROCHA GUTIERREZ</t>
  </si>
  <si>
    <t>C2. PROGRAMA DE APRENDIZAJE PARA EL LIDERAZGO Y EMPRENDIMIENTO OFERTADOS</t>
  </si>
  <si>
    <t>Q0592</t>
  </si>
  <si>
    <t>INFRAESTRUCTURA UTL CAMPUS LEÓN</t>
  </si>
  <si>
    <t>Alfredo Moncada</t>
  </si>
  <si>
    <t>Director de Administración y Finanzas</t>
  </si>
  <si>
    <t>Director DE ADMINISTRACION Y FINANZAS</t>
  </si>
  <si>
    <t>Cambios en la Hacienda Pública/Patrimonio Neto del Ejercicio 2017</t>
  </si>
  <si>
    <t>Saldo Neto en la Hacienda Pública / Patrimonio 2017</t>
  </si>
  <si>
    <t>Del 1 de Enero al 29 de Febrero de 2017</t>
  </si>
  <si>
    <t>Del 01 de Enero al 29 de Febrero de  2017</t>
  </si>
  <si>
    <t>Del 01 de Enero al 31 de Mayo de 2017</t>
  </si>
  <si>
    <t>Del 01 Enero al 31 de Mayo del 2017</t>
  </si>
  <si>
    <t>Del 1 de Enero al 31 de Mayo de 2017</t>
  </si>
  <si>
    <t>Hacienda Pública/Patrimonio Neto Final del Ejercicio 2016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</si>
  <si>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</si>
  <si>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</si>
  <si>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</si>
  <si>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</si>
  <si>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</si>
  <si>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</si>
  <si>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</si>
  <si>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</si>
  <si>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</si>
  <si>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</si>
  <si>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2016</t>
  </si>
  <si>
    <t>1122102001 CUENTAS POR COBRAR POR VENTA DE B. Y P. SER.</t>
  </si>
  <si>
    <t>1123101002 GASTOS A RESERVA DE COMPROBAR</t>
  </si>
  <si>
    <t>1123102001 FUNCIONARIOS Y EMPLEADOS</t>
  </si>
  <si>
    <t>1123103301 SUBSIDIO AL EMPLEO</t>
  </si>
  <si>
    <t>1123106001 OTROS DEUDORES DIVERSOS</t>
  </si>
  <si>
    <t>1125102001 FONDO FIJO</t>
  </si>
  <si>
    <t>1131001001 ANTICIPO A PROVEEDORES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</si>
  <si>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</si>
  <si>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</si>
  <si>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</si>
  <si>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</si>
  <si>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</si>
  <si>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</si>
  <si>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</si>
  <si>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</si>
  <si>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</si>
  <si>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</si>
  <si>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</si>
  <si>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</si>
  <si>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</si>
  <si>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</si>
  <si>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</si>
  <si>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</si>
  <si>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</si>
  <si>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</si>
  <si>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</si>
  <si>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</si>
  <si>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</si>
  <si>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</si>
  <si>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</si>
  <si>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</si>
  <si>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</si>
  <si>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</si>
  <si>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</si>
  <si>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</si>
  <si>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</si>
  <si>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</si>
  <si>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</si>
  <si>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</si>
  <si>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</si>
  <si>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</si>
  <si>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</si>
  <si>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</si>
  <si>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</si>
  <si>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</si>
  <si>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</si>
  <si>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</si>
  <si>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</si>
  <si>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</si>
  <si>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</si>
  <si>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</si>
  <si>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</si>
  <si>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</si>
  <si>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</si>
  <si>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</si>
  <si>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</si>
  <si>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</si>
  <si>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</si>
  <si>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</si>
  <si>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</si>
  <si>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</si>
  <si>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</si>
  <si>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</si>
  <si>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</si>
  <si>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</si>
  <si>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</si>
  <si>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</si>
  <si>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</si>
  <si>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</si>
  <si>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</si>
  <si>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</si>
  <si>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</si>
  <si>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</si>
  <si>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</si>
  <si>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</si>
  <si>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</si>
  <si>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</si>
  <si>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</si>
  <si>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</si>
  <si>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</si>
  <si>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1251059100 SOFTWARE</t>
  </si>
  <si>
    <t>1265959101 AMORTIZACION SOFTWARE</t>
  </si>
  <si>
    <t>1265959901 AMORT. ACUM. DE OTROS INTANGIBLES 2010</t>
  </si>
  <si>
    <t>1279005001 GASTOS DE INSTALACION</t>
  </si>
  <si>
    <t>1191001001 DEPOSITOS EN GARANTIA SERV.</t>
  </si>
  <si>
    <t>2111101001 SUELDOS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</si>
  <si>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</si>
  <si>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</si>
  <si>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</si>
  <si>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</si>
  <si>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</si>
  <si>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</si>
  <si>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</si>
  <si>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2117202001 APOYO ECONOMICO SEGURO GASTOS MEDICOS</t>
  </si>
  <si>
    <t>2117301007 IVA POR PAGAR</t>
  </si>
  <si>
    <t>2117904001 ASEGURADORAS VIDA</t>
  </si>
  <si>
    <t>2117911001 AHORRO ISSEG</t>
  </si>
  <si>
    <t>2117911002 ISSEG PRESTAMOS</t>
  </si>
  <si>
    <t>2117916002 CONSORCIO PEREDO SA DE CV</t>
  </si>
  <si>
    <t>2117918001 DIVO 5% AL MILLAR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</si>
  <si>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</si>
  <si>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</si>
  <si>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</si>
  <si>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</si>
  <si>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</si>
  <si>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</si>
  <si>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</si>
  <si>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</si>
  <si>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</si>
  <si>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</si>
  <si>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</si>
  <si>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</si>
  <si>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</si>
  <si>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</si>
  <si>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</si>
  <si>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</si>
  <si>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</si>
  <si>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</si>
  <si>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</si>
  <si>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</si>
  <si>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</si>
  <si>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</si>
  <si>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</si>
  <si>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</si>
  <si>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</si>
  <si>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</si>
  <si>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4213831000 CONVENIO SERVICIOS PERSONALES</t>
  </si>
  <si>
    <t>4213832000 CONVENIO MATERIALES Y SUMINISTROS</t>
  </si>
  <si>
    <t>4213833000 CONVENIO SERVICIOS GENERALES</t>
  </si>
  <si>
    <t>4221911000 SERVICIOS PERSONALES</t>
  </si>
  <si>
    <t>4221912000 MATERIALES Y SUMINISTROS</t>
  </si>
  <si>
    <t>4221913000 SERVICIOS GENERALES</t>
  </si>
  <si>
    <t>4311511001 INTERES NORMALES</t>
  </si>
  <si>
    <t>4311511019 INTERESES FAFEF</t>
  </si>
  <si>
    <t>4399000008 Diferencia por Redondeo</t>
  </si>
  <si>
    <t>5111113000 SUELDOS BASE AL PERSONAL PERMANENTE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</si>
  <si>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</si>
  <si>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</si>
  <si>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</si>
  <si>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</si>
  <si>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</si>
  <si>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</si>
  <si>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</si>
  <si>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</si>
  <si>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</si>
  <si>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</si>
  <si>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5121212000 MATERIALES Y UTILES DE IMPRESION Y REPRODUCCION</t>
  </si>
  <si>
    <t>5121214000 MAT.,UTILES Y EQUIPOS MENORES DE TECNOLOGIAS DE LA</t>
  </si>
  <si>
    <t>5121215000 MATERIAL IMPRESO E INFORMACION DIGITAL</t>
  </si>
  <si>
    <t>5121216000 MATERIAL DE LIMPIEZA</t>
  </si>
  <si>
    <t>5122221000 ALIMENTACIÓN DE PERSONAS</t>
  </si>
  <si>
    <t>5124241000 PRODUCTOS MINERALES NO METALICOS</t>
  </si>
  <si>
    <t>5124243000 CAL, YESO Y PRODUCTOS DE YESO</t>
  </si>
  <si>
    <t>5124244000 MADERA Y PRODUCTOS DE MADERA</t>
  </si>
  <si>
    <t>5124246000 MATERIAL ELECTRICO Y ELECTRONICO</t>
  </si>
  <si>
    <t>5124247000 ARTICULOS METALICOS PARA LA CONSTRUCCION</t>
  </si>
  <si>
    <t>5124248000 MATERIALES COMPLEMENTARIOS</t>
  </si>
  <si>
    <t>5125251000 SUSTANCIAS QUÍMICAS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</si>
  <si>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</si>
  <si>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</si>
  <si>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</si>
  <si>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</si>
  <si>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</si>
  <si>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</si>
  <si>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</si>
  <si>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</si>
  <si>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</si>
  <si>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</si>
  <si>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</si>
  <si>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</si>
  <si>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5129294000 REFACCIONES Y ACCESORIOS PARA EQ. DE COMPUTO</t>
  </si>
  <si>
    <t>5129296000 REF. Y ACCESORIOS ME. DE EQ. DE TRANSPORTE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</si>
  <si>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</si>
  <si>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</si>
  <si>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</si>
  <si>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</si>
  <si>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</si>
  <si>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</si>
  <si>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</si>
  <si>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</si>
  <si>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5132325000 ARRENDAMIENTO DE EQUIPO DE TRANSPORTE</t>
  </si>
  <si>
    <t>5132327000 ARRENDAMIENTO DE ACTIVOS INTANGIBLES</t>
  </si>
  <si>
    <t>5132329000 OTROS ARRENDAMIENTOS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</si>
  <si>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</si>
  <si>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</si>
  <si>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</si>
  <si>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</si>
  <si>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</si>
  <si>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</si>
  <si>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</si>
  <si>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</si>
  <si>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</si>
  <si>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</si>
  <si>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</si>
  <si>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</si>
  <si>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</si>
  <si>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5136364000 SERVICIO DE REVELADO DE FOTOGRAFÍAS</t>
  </si>
  <si>
    <t>5137371000 PASAJES AEREOS</t>
  </si>
  <si>
    <t>5137372000 PASAJES TERRESTRES</t>
  </si>
  <si>
    <t>5137375000 VIATICOS EN EL PAIS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</si>
  <si>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</si>
  <si>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</si>
  <si>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</si>
  <si>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</si>
  <si>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</si>
  <si>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</si>
  <si>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</si>
  <si>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5242442000 BECAS Y OT. AYUDAS PARA PROG. DE CAPACITA.</t>
  </si>
  <si>
    <t>5599000006 Diferencia por Redondeo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</si>
  <si>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</si>
  <si>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</si>
  <si>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</si>
  <si>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</si>
  <si>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</si>
  <si>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</si>
  <si>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</si>
  <si>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</si>
  <si>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</si>
  <si>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</si>
  <si>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</si>
  <si>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</si>
  <si>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</si>
  <si>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</si>
  <si>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</si>
  <si>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3120000001 TERRENOS DONADOS POR GOB.EDO.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</si>
  <si>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</si>
  <si>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</si>
  <si>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</si>
  <si>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</si>
  <si>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</si>
  <si>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</si>
  <si>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</si>
  <si>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</si>
  <si>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</si>
  <si>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</si>
  <si>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</si>
  <si>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</si>
  <si>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</si>
  <si>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</si>
  <si>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</si>
  <si>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</si>
  <si>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</si>
  <si>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</si>
  <si>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</si>
  <si>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</si>
  <si>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</si>
  <si>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</si>
  <si>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</si>
  <si>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</si>
  <si>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</si>
  <si>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</si>
  <si>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</si>
  <si>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</si>
  <si>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</si>
  <si>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</si>
  <si>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</si>
  <si>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</si>
  <si>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</si>
  <si>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</si>
  <si>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</si>
  <si>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</si>
  <si>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</si>
  <si>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</si>
  <si>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</si>
  <si>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</si>
  <si>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1112102021 BANCOMER 1013612367 FAM 2015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</si>
  <si>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</si>
  <si>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</si>
  <si>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</si>
  <si>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</si>
  <si>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</si>
  <si>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</si>
  <si>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</si>
  <si>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</si>
  <si>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1112106016 BAJIO 14584585 FIDEICOMISO PROFOCIE 2015</t>
  </si>
  <si>
    <t>1112106017 BAJIO 030225900009546041 RSU-UTL</t>
  </si>
  <si>
    <t>1112106018 BAJIO 030225900009412654 PROSOFT-UTL</t>
  </si>
  <si>
    <t>Del 01 de Enero al 30 de Junio del 2017 y 31 de Diciembre de 2016</t>
  </si>
  <si>
    <t>Al 30 de Junio del 2017 y  Diciembre de 2016</t>
  </si>
  <si>
    <t>Al 30 de Junio del 2017</t>
  </si>
  <si>
    <t>AL 30 DE JUNIO NO HAY JUICIOS PENDIENTES</t>
  </si>
  <si>
    <t>AL 30 DE JUNIO  NO HAY GARANTIAS</t>
  </si>
  <si>
    <t>AL 30 DE JUNIO  NO HAY AVALES</t>
  </si>
  <si>
    <t>AL 30 DE JUNIO NO HAY PENSIONES Y JUBILACIONES</t>
  </si>
  <si>
    <t>1114102001 INV BANCOMER 2047651694 SICES</t>
  </si>
  <si>
    <t>5121217000 MATERIALES Y ÚTILES DE ENSEÑANZA</t>
  </si>
  <si>
    <t>5124242000 CEMENTO Y PRODUCTOS DE CONCRETO</t>
  </si>
  <si>
    <t>5124249000 OTROS MATERIALES Y ARTICULOS DE CONSTRUCCION Y REP</t>
  </si>
  <si>
    <t>5129293000 REF. Y ACCESORIOS ME. MOB. Y EQ. AD., ED. Y REC.</t>
  </si>
  <si>
    <t>5133333000 SERVS. CONSULT. ADM., PROCS., TEC. Y TECNO. INFO.</t>
  </si>
  <si>
    <t>III) NOTAS AL ESTADO DE VARIACIÓN A LA HACIENDA PÚBLICA</t>
  </si>
  <si>
    <t>1112102022 BANCOMER 1104254786 SICES</t>
  </si>
  <si>
    <t>1112102023 BANCOMER 1104254948 SICES MULTAS</t>
  </si>
  <si>
    <t>Correspondiente del 1 de enero al 30 de Junio de 2017</t>
  </si>
  <si>
    <t>Al 30 de Junio de 2017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</si>
  <si>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</si>
  <si>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</si>
  <si>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</si>
  <si>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</si>
  <si>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</si>
  <si>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</si>
  <si>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</si>
  <si>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EJERCICIO</t>
  </si>
  <si>
    <t>PROGRAMA O FONDO</t>
  </si>
  <si>
    <t>DESTINO DE LOS RECURSOS</t>
  </si>
  <si>
    <t>DEVENGADO</t>
  </si>
  <si>
    <t>PAGADO</t>
  </si>
  <si>
    <t>REINTEGRO</t>
  </si>
  <si>
    <t>GASTOS DE OPERACIÓN DE LA UNIVERSIDAD TE</t>
  </si>
  <si>
    <t>PROSOF 2016</t>
  </si>
  <si>
    <t>INTERESES PROSOF 2016</t>
  </si>
  <si>
    <t>UNIVERSIDAD TECNOLOGICA DE LEON
EJERCICIO Y DESTINO DE GASTO FEDERALIZADO Y REINTEGROS
DEL 1 DE ENERO AL AL 30 DE JUNIO DEL 2017</t>
  </si>
  <si>
    <t>X</t>
  </si>
  <si>
    <t>Social</t>
  </si>
  <si>
    <t>UNIVERSIDAD TECNOLOGICA DE LEON
MONTOS PAGADOS POR AYUDAS Y SUBSIDIOS
TRIMESTRE 02 DEL 2017</t>
  </si>
  <si>
    <t>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</si>
</sst>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#,##0.000000000"/>
    <numFmt numFmtId="170" formatCode="_-[$€-2]* #,##0.00_-;\-[$€-2]* #,##0.00_-;_-[$€-2]* &quot;-&quot;??_-"/>
    <numFmt numFmtId="171" formatCode="_-* #,##0.00\ _€_-;\-* #,##0.00\ _€_-;_-* &quot;-&quot;??\ _€_-;_-@_-"/>
    <numFmt numFmtId="172" formatCode="#,##0.00_ ;\-#,##0.00\ "/>
  </numFmts>
  <fonts count="5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6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2" fontId="44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171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1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7" fillId="7" borderId="0" xfId="0" applyFont="1" applyFill="1"/>
    <xf numFmtId="0" fontId="18" fillId="7" borderId="0" xfId="0" applyFont="1" applyFill="1" applyBorder="1" applyAlignment="1"/>
    <xf numFmtId="0" fontId="17" fillId="4" borderId="0" xfId="0" applyFont="1" applyFill="1"/>
    <xf numFmtId="0" fontId="12" fillId="0" borderId="0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7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8" fillId="4" borderId="0" xfId="0" applyFont="1" applyFill="1" applyBorder="1" applyAlignment="1">
      <alignment horizontal="center"/>
    </xf>
    <xf numFmtId="0" fontId="17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/>
    </xf>
    <xf numFmtId="0" fontId="17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7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vertical="top"/>
    </xf>
    <xf numFmtId="0" fontId="17" fillId="4" borderId="2" xfId="0" applyFont="1" applyFill="1" applyBorder="1" applyAlignment="1"/>
    <xf numFmtId="0" fontId="17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7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20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21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/>
    </xf>
    <xf numFmtId="3" fontId="21" fillId="4" borderId="0" xfId="0" applyNumberFormat="1" applyFont="1" applyFill="1" applyBorder="1" applyAlignment="1">
      <alignment vertical="top"/>
    </xf>
    <xf numFmtId="0" fontId="22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7" fillId="4" borderId="1" xfId="0" applyFont="1" applyFill="1" applyBorder="1"/>
    <xf numFmtId="3" fontId="21" fillId="4" borderId="0" xfId="2" applyNumberFormat="1" applyFont="1" applyFill="1" applyBorder="1" applyAlignment="1">
      <alignment vertical="top"/>
    </xf>
    <xf numFmtId="0" fontId="22" fillId="4" borderId="2" xfId="0" applyFont="1" applyFill="1" applyBorder="1" applyAlignment="1">
      <alignment vertical="top"/>
    </xf>
    <xf numFmtId="0" fontId="21" fillId="4" borderId="0" xfId="0" applyFont="1" applyFill="1" applyBorder="1" applyAlignment="1">
      <alignment vertical="top" wrapText="1"/>
    </xf>
    <xf numFmtId="0" fontId="17" fillId="4" borderId="3" xfId="0" applyFont="1" applyFill="1" applyBorder="1"/>
    <xf numFmtId="0" fontId="17" fillId="4" borderId="4" xfId="0" applyFont="1" applyFill="1" applyBorder="1"/>
    <xf numFmtId="0" fontId="17" fillId="4" borderId="4" xfId="0" applyFont="1" applyFill="1" applyBorder="1" applyAlignment="1"/>
    <xf numFmtId="0" fontId="17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7" fillId="7" borderId="0" xfId="0" applyFont="1" applyFill="1" applyBorder="1"/>
    <xf numFmtId="0" fontId="17" fillId="7" borderId="0" xfId="0" applyFont="1" applyFill="1" applyBorder="1" applyAlignment="1">
      <alignment vertical="top"/>
    </xf>
    <xf numFmtId="0" fontId="17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7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9" fillId="4" borderId="0" xfId="0" applyFont="1" applyFill="1" applyAlignment="1">
      <alignment vertical="top"/>
    </xf>
    <xf numFmtId="0" fontId="19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8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3" fontId="20" fillId="4" borderId="0" xfId="2" applyNumberFormat="1" applyFont="1" applyFill="1" applyBorder="1" applyAlignment="1">
      <alignment vertical="top"/>
    </xf>
    <xf numFmtId="0" fontId="3" fillId="4" borderId="0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vertical="top"/>
    </xf>
    <xf numFmtId="0" fontId="17" fillId="4" borderId="4" xfId="0" applyFont="1" applyFill="1" applyBorder="1" applyAlignment="1">
      <alignment horizontal="right" vertical="top"/>
    </xf>
    <xf numFmtId="0" fontId="17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7" fillId="4" borderId="0" xfId="0" applyFont="1" applyFill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3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3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7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4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4" fillId="4" borderId="0" xfId="0" applyFont="1" applyFill="1" applyBorder="1"/>
    <xf numFmtId="0" fontId="24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0" fontId="18" fillId="4" borderId="2" xfId="0" applyFont="1" applyFill="1" applyBorder="1" applyAlignment="1">
      <alignment vertical="top"/>
    </xf>
    <xf numFmtId="0" fontId="18" fillId="4" borderId="0" xfId="0" applyFont="1" applyFill="1" applyBorder="1" applyAlignment="1">
      <alignment vertical="top"/>
    </xf>
    <xf numFmtId="0" fontId="25" fillId="4" borderId="1" xfId="0" applyFont="1" applyFill="1" applyBorder="1" applyAlignment="1">
      <alignment vertical="top"/>
    </xf>
    <xf numFmtId="3" fontId="18" fillId="4" borderId="0" xfId="2" applyNumberFormat="1" applyFont="1" applyFill="1" applyBorder="1" applyAlignment="1">
      <alignment vertical="top"/>
    </xf>
    <xf numFmtId="0" fontId="25" fillId="4" borderId="2" xfId="0" applyFont="1" applyFill="1" applyBorder="1" applyAlignment="1">
      <alignment vertical="top"/>
    </xf>
    <xf numFmtId="0" fontId="26" fillId="4" borderId="0" xfId="0" applyFont="1" applyFill="1"/>
    <xf numFmtId="3" fontId="17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left" vertical="top"/>
    </xf>
    <xf numFmtId="3" fontId="17" fillId="4" borderId="0" xfId="2" applyNumberFormat="1" applyFont="1" applyFill="1" applyBorder="1" applyAlignment="1">
      <alignment vertical="top"/>
    </xf>
    <xf numFmtId="0" fontId="17" fillId="4" borderId="0" xfId="0" applyFont="1" applyFill="1" applyAlignment="1">
      <alignment horizontal="left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/>
    </xf>
    <xf numFmtId="0" fontId="17" fillId="4" borderId="4" xfId="0" applyFont="1" applyFill="1" applyBorder="1" applyAlignment="1" applyProtection="1">
      <protection locked="0"/>
    </xf>
    <xf numFmtId="0" fontId="17" fillId="4" borderId="0" xfId="0" applyFont="1" applyFill="1" applyBorder="1" applyAlignment="1" applyProtection="1">
      <protection locked="0"/>
    </xf>
    <xf numFmtId="0" fontId="17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7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8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/>
    <xf numFmtId="0" fontId="23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7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7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21" fillId="4" borderId="0" xfId="0" applyNumberFormat="1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right" vertical="top"/>
    </xf>
    <xf numFmtId="0" fontId="25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7" fillId="4" borderId="0" xfId="0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center" vertical="top"/>
    </xf>
    <xf numFmtId="3" fontId="12" fillId="4" borderId="0" xfId="0" applyNumberFormat="1" applyFont="1" applyFill="1" applyBorder="1" applyAlignment="1" applyProtection="1">
      <alignment horizontal="right" vertical="top"/>
      <protection locked="0"/>
    </xf>
    <xf numFmtId="0" fontId="25" fillId="4" borderId="3" xfId="0" applyFont="1" applyFill="1" applyBorder="1" applyAlignment="1" applyProtection="1"/>
    <xf numFmtId="0" fontId="21" fillId="4" borderId="4" xfId="0" applyFont="1" applyFill="1" applyBorder="1" applyAlignment="1" applyProtection="1">
      <alignment vertical="top"/>
    </xf>
    <xf numFmtId="3" fontId="21" fillId="4" borderId="4" xfId="0" applyNumberFormat="1" applyFont="1" applyFill="1" applyBorder="1" applyAlignment="1" applyProtection="1">
      <alignment horizontal="center" vertical="top"/>
    </xf>
    <xf numFmtId="3" fontId="21" fillId="4" borderId="4" xfId="0" applyNumberFormat="1" applyFont="1" applyFill="1" applyBorder="1" applyAlignment="1" applyProtection="1">
      <alignment horizontal="right" vertical="top"/>
    </xf>
    <xf numFmtId="0" fontId="25" fillId="4" borderId="5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7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43" fontId="3" fillId="4" borderId="0" xfId="2" applyFont="1" applyFill="1" applyBorder="1" applyAlignment="1" applyProtection="1">
      <alignment vertical="top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7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8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0" xfId="0" applyNumberFormat="1" applyFont="1" applyFill="1" applyBorder="1" applyAlignment="1" applyProtection="1">
      <alignment horizontal="right" vertical="top"/>
    </xf>
    <xf numFmtId="0" fontId="18" fillId="4" borderId="0" xfId="0" applyFont="1" applyFill="1" applyBorder="1" applyAlignment="1">
      <alignment horizontal="left" vertical="top" wrapText="1"/>
    </xf>
    <xf numFmtId="3" fontId="17" fillId="4" borderId="0" xfId="0" applyNumberFormat="1" applyFont="1" applyFill="1" applyBorder="1" applyAlignment="1">
      <alignment horizontal="right" vertical="top"/>
    </xf>
    <xf numFmtId="3" fontId="18" fillId="4" borderId="0" xfId="0" applyNumberFormat="1" applyFont="1" applyFill="1" applyBorder="1" applyAlignment="1">
      <alignment horizontal="right" vertical="top"/>
    </xf>
    <xf numFmtId="3" fontId="17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14" xfId="0" applyNumberFormat="1" applyFont="1" applyFill="1" applyBorder="1" applyAlignment="1">
      <alignment horizontal="right" vertical="top"/>
    </xf>
    <xf numFmtId="3" fontId="26" fillId="4" borderId="0" xfId="0" applyNumberFormat="1" applyFont="1" applyFill="1" applyAlignment="1">
      <alignment horizontal="center"/>
    </xf>
    <xf numFmtId="0" fontId="18" fillId="4" borderId="3" xfId="0" applyFont="1" applyFill="1" applyBorder="1" applyAlignment="1">
      <alignment vertical="top"/>
    </xf>
    <xf numFmtId="3" fontId="18" fillId="4" borderId="4" xfId="0" applyNumberFormat="1" applyFont="1" applyFill="1" applyBorder="1" applyAlignment="1">
      <alignment horizontal="right" vertical="top"/>
    </xf>
    <xf numFmtId="0" fontId="12" fillId="4" borderId="5" xfId="0" applyFont="1" applyFill="1" applyBorder="1" applyAlignment="1">
      <alignment vertical="top" wrapText="1"/>
    </xf>
    <xf numFmtId="0" fontId="17" fillId="4" borderId="6" xfId="0" applyFont="1" applyFill="1" applyBorder="1" applyAlignment="1">
      <alignment vertical="top"/>
    </xf>
    <xf numFmtId="0" fontId="12" fillId="4" borderId="6" xfId="0" applyFont="1" applyFill="1" applyBorder="1" applyAlignment="1">
      <alignment vertical="top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7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9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43" fontId="17" fillId="4" borderId="0" xfId="2" applyFont="1" applyFill="1" applyAlignment="1">
      <alignment horizontal="right" wrapText="1"/>
    </xf>
    <xf numFmtId="0" fontId="17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7" fillId="4" borderId="4" xfId="2" applyFont="1" applyFill="1" applyBorder="1"/>
    <xf numFmtId="0" fontId="26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7" fillId="0" borderId="0" xfId="0" applyFont="1"/>
    <xf numFmtId="0" fontId="18" fillId="7" borderId="9" xfId="0" applyFont="1" applyFill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17" fillId="0" borderId="2" xfId="0" applyFont="1" applyBorder="1"/>
    <xf numFmtId="0" fontId="17" fillId="0" borderId="4" xfId="0" applyFont="1" applyBorder="1"/>
    <xf numFmtId="0" fontId="17" fillId="0" borderId="5" xfId="0" applyFont="1" applyBorder="1"/>
    <xf numFmtId="0" fontId="28" fillId="0" borderId="4" xfId="0" applyFont="1" applyBorder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31" fillId="4" borderId="0" xfId="0" applyFont="1" applyFill="1" applyBorder="1" applyAlignment="1">
      <alignment horizontal="right"/>
    </xf>
    <xf numFmtId="0" fontId="18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2" fillId="4" borderId="0" xfId="0" applyFont="1" applyFill="1" applyBorder="1"/>
    <xf numFmtId="0" fontId="18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30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30" fillId="4" borderId="18" xfId="0" applyNumberFormat="1" applyFont="1" applyFill="1" applyBorder="1"/>
    <xf numFmtId="167" fontId="30" fillId="4" borderId="19" xfId="0" applyNumberFormat="1" applyFont="1" applyFill="1" applyBorder="1"/>
    <xf numFmtId="0" fontId="28" fillId="4" borderId="0" xfId="0" applyFont="1" applyFill="1" applyBorder="1"/>
    <xf numFmtId="167" fontId="17" fillId="4" borderId="18" xfId="0" applyNumberFormat="1" applyFont="1" applyFill="1" applyBorder="1"/>
    <xf numFmtId="167" fontId="17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30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30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30" fillId="4" borderId="4" xfId="0" applyNumberFormat="1" applyFont="1" applyFill="1" applyBorder="1"/>
    <xf numFmtId="167" fontId="30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7" fontId="17" fillId="4" borderId="17" xfId="0" applyNumberFormat="1" applyFont="1" applyFill="1" applyBorder="1"/>
    <xf numFmtId="0" fontId="17" fillId="7" borderId="16" xfId="0" applyFont="1" applyFill="1" applyBorder="1"/>
    <xf numFmtId="0" fontId="18" fillId="7" borderId="17" xfId="6" applyFont="1" applyFill="1" applyBorder="1" applyAlignment="1">
      <alignment horizontal="left" vertical="center" wrapText="1"/>
    </xf>
    <xf numFmtId="4" fontId="18" fillId="7" borderId="17" xfId="5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wrapText="1"/>
    </xf>
    <xf numFmtId="0" fontId="17" fillId="0" borderId="17" xfId="0" applyFont="1" applyFill="1" applyBorder="1" applyAlignment="1">
      <alignment wrapText="1"/>
    </xf>
    <xf numFmtId="4" fontId="17" fillId="0" borderId="17" xfId="0" applyNumberFormat="1" applyFont="1" applyBorder="1" applyAlignment="1"/>
    <xf numFmtId="4" fontId="17" fillId="0" borderId="18" xfId="5" applyNumberFormat="1" applyFont="1" applyBorder="1" applyAlignment="1"/>
    <xf numFmtId="0" fontId="17" fillId="4" borderId="18" xfId="0" applyFont="1" applyFill="1" applyBorder="1"/>
    <xf numFmtId="0" fontId="17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7" fillId="0" borderId="17" xfId="0" applyNumberFormat="1" applyFont="1" applyFill="1" applyBorder="1" applyAlignment="1">
      <alignment wrapText="1"/>
    </xf>
    <xf numFmtId="4" fontId="17" fillId="0" borderId="7" xfId="5" applyNumberFormat="1" applyFont="1" applyFill="1" applyBorder="1" applyAlignment="1">
      <alignment wrapText="1"/>
    </xf>
    <xf numFmtId="4" fontId="17" fillId="0" borderId="17" xfId="5" applyNumberFormat="1" applyFont="1" applyFill="1" applyBorder="1" applyAlignment="1">
      <alignment wrapText="1"/>
    </xf>
    <xf numFmtId="49" fontId="17" fillId="0" borderId="1" xfId="0" applyNumberFormat="1" applyFont="1" applyFill="1" applyBorder="1" applyAlignment="1">
      <alignment wrapText="1"/>
    </xf>
    <xf numFmtId="49" fontId="17" fillId="0" borderId="18" xfId="0" applyNumberFormat="1" applyFont="1" applyFill="1" applyBorder="1" applyAlignment="1">
      <alignment wrapText="1"/>
    </xf>
    <xf numFmtId="4" fontId="17" fillId="0" borderId="0" xfId="5" applyNumberFormat="1" applyFont="1" applyFill="1" applyBorder="1" applyAlignment="1">
      <alignment wrapText="1"/>
    </xf>
    <xf numFmtId="4" fontId="17" fillId="0" borderId="18" xfId="5" applyNumberFormat="1" applyFont="1" applyFill="1" applyBorder="1" applyAlignment="1">
      <alignment wrapText="1"/>
    </xf>
    <xf numFmtId="49" fontId="17" fillId="0" borderId="3" xfId="0" applyNumberFormat="1" applyFont="1" applyFill="1" applyBorder="1" applyAlignment="1">
      <alignment wrapText="1"/>
    </xf>
    <xf numFmtId="49" fontId="17" fillId="0" borderId="19" xfId="0" applyNumberFormat="1" applyFont="1" applyFill="1" applyBorder="1" applyAlignment="1">
      <alignment wrapText="1"/>
    </xf>
    <xf numFmtId="4" fontId="17" fillId="0" borderId="4" xfId="5" applyNumberFormat="1" applyFont="1" applyFill="1" applyBorder="1" applyAlignment="1">
      <alignment wrapText="1"/>
    </xf>
    <xf numFmtId="4" fontId="17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8" fillId="7" borderId="16" xfId="6" applyFont="1" applyFill="1" applyBorder="1" applyAlignment="1">
      <alignment horizontal="left" vertical="center" wrapText="1"/>
    </xf>
    <xf numFmtId="4" fontId="18" fillId="7" borderId="16" xfId="5" applyNumberFormat="1" applyFont="1" applyFill="1" applyBorder="1" applyAlignment="1">
      <alignment horizontal="center" vertical="center" wrapText="1"/>
    </xf>
    <xf numFmtId="0" fontId="18" fillId="7" borderId="17" xfId="6" applyFont="1" applyFill="1" applyBorder="1" applyAlignment="1">
      <alignment horizontal="center" vertical="center" wrapText="1"/>
    </xf>
    <xf numFmtId="0" fontId="18" fillId="7" borderId="16" xfId="6" applyFont="1" applyFill="1" applyBorder="1" applyAlignment="1">
      <alignment horizontal="center" vertical="center" wrapText="1"/>
    </xf>
    <xf numFmtId="4" fontId="17" fillId="4" borderId="0" xfId="0" applyNumberFormat="1" applyFont="1" applyFill="1" applyBorder="1"/>
    <xf numFmtId="4" fontId="33" fillId="7" borderId="16" xfId="0" applyNumberFormat="1" applyFont="1" applyFill="1" applyBorder="1" applyAlignment="1">
      <alignment horizontal="center" vertical="center"/>
    </xf>
    <xf numFmtId="0" fontId="17" fillId="0" borderId="16" xfId="0" applyFont="1" applyBorder="1"/>
    <xf numFmtId="0" fontId="34" fillId="0" borderId="16" xfId="0" applyFont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43" fontId="34" fillId="0" borderId="16" xfId="2" applyFont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43" fontId="33" fillId="7" borderId="16" xfId="2" applyFont="1" applyFill="1" applyBorder="1" applyAlignment="1">
      <alignment horizontal="center" vertical="center"/>
    </xf>
    <xf numFmtId="4" fontId="33" fillId="7" borderId="16" xfId="0" applyNumberFormat="1" applyFont="1" applyFill="1" applyBorder="1" applyAlignment="1">
      <alignment horizontal="right" vertical="center"/>
    </xf>
    <xf numFmtId="43" fontId="33" fillId="0" borderId="16" xfId="2" applyFont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4" fontId="17" fillId="4" borderId="0" xfId="0" applyNumberFormat="1" applyFont="1" applyFill="1"/>
    <xf numFmtId="0" fontId="35" fillId="0" borderId="0" xfId="0" applyFont="1"/>
    <xf numFmtId="43" fontId="17" fillId="4" borderId="0" xfId="2" applyNumberFormat="1" applyFont="1" applyFill="1" applyBorder="1"/>
    <xf numFmtId="169" fontId="17" fillId="4" borderId="0" xfId="0" applyNumberFormat="1" applyFont="1" applyFill="1" applyBorder="1"/>
    <xf numFmtId="0" fontId="17" fillId="0" borderId="0" xfId="0" applyFont="1" applyBorder="1" applyAlignment="1"/>
    <xf numFmtId="0" fontId="17" fillId="0" borderId="0" xfId="0" applyFont="1" applyAlignment="1"/>
    <xf numFmtId="0" fontId="12" fillId="7" borderId="0" xfId="0" applyFont="1" applyFill="1" applyBorder="1" applyAlignment="1">
      <alignment horizontal="center"/>
    </xf>
    <xf numFmtId="0" fontId="18" fillId="4" borderId="0" xfId="4" applyFont="1" applyFill="1"/>
    <xf numFmtId="0" fontId="18" fillId="4" borderId="0" xfId="4" applyFont="1" applyFill="1" applyBorder="1"/>
    <xf numFmtId="0" fontId="18" fillId="4" borderId="0" xfId="4" applyFont="1" applyFill="1" applyBorder="1" applyAlignment="1">
      <alignment horizontal="center"/>
    </xf>
    <xf numFmtId="0" fontId="18" fillId="4" borderId="4" xfId="4" applyFont="1" applyFill="1" applyBorder="1" applyAlignment="1">
      <alignment horizontal="center"/>
    </xf>
    <xf numFmtId="0" fontId="18" fillId="4" borderId="0" xfId="4" applyFont="1" applyFill="1" applyAlignment="1">
      <alignment horizontal="center"/>
    </xf>
    <xf numFmtId="0" fontId="18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7" fillId="4" borderId="0" xfId="4" applyFont="1" applyFill="1"/>
    <xf numFmtId="0" fontId="36" fillId="4" borderId="11" xfId="4" applyFont="1" applyFill="1" applyBorder="1"/>
    <xf numFmtId="0" fontId="36" fillId="4" borderId="7" xfId="4" applyFont="1" applyFill="1" applyBorder="1"/>
    <xf numFmtId="0" fontId="36" fillId="4" borderId="8" xfId="4" applyFont="1" applyFill="1" applyBorder="1"/>
    <xf numFmtId="43" fontId="36" fillId="4" borderId="8" xfId="2" applyFont="1" applyFill="1" applyBorder="1" applyAlignment="1">
      <alignment horizontal="center"/>
    </xf>
    <xf numFmtId="43" fontId="36" fillId="4" borderId="17" xfId="2" applyFont="1" applyFill="1" applyBorder="1" applyAlignment="1">
      <alignment horizontal="center"/>
    </xf>
    <xf numFmtId="43" fontId="34" fillId="4" borderId="18" xfId="2" applyFont="1" applyFill="1" applyBorder="1" applyAlignment="1">
      <alignment vertical="center" wrapText="1"/>
    </xf>
    <xf numFmtId="0" fontId="36" fillId="4" borderId="1" xfId="4" applyFont="1" applyFill="1" applyBorder="1" applyAlignment="1">
      <alignment horizontal="center" vertical="center"/>
    </xf>
    <xf numFmtId="0" fontId="37" fillId="4" borderId="0" xfId="4" applyFont="1" applyFill="1"/>
    <xf numFmtId="0" fontId="36" fillId="4" borderId="3" xfId="4" applyFont="1" applyFill="1" applyBorder="1" applyAlignment="1">
      <alignment horizontal="center" vertical="center"/>
    </xf>
    <xf numFmtId="0" fontId="36" fillId="4" borderId="4" xfId="4" applyFont="1" applyFill="1" applyBorder="1" applyAlignment="1">
      <alignment horizontal="center" vertical="center"/>
    </xf>
    <xf numFmtId="0" fontId="36" fillId="4" borderId="5" xfId="4" applyFont="1" applyFill="1" applyBorder="1" applyAlignment="1">
      <alignment wrapText="1"/>
    </xf>
    <xf numFmtId="43" fontId="36" fillId="4" borderId="5" xfId="2" applyFont="1" applyFill="1" applyBorder="1" applyAlignment="1">
      <alignment horizontal="center"/>
    </xf>
    <xf numFmtId="43" fontId="36" fillId="4" borderId="19" xfId="2" applyFont="1" applyFill="1" applyBorder="1" applyAlignment="1">
      <alignment horizontal="center"/>
    </xf>
    <xf numFmtId="0" fontId="37" fillId="4" borderId="9" xfId="4" applyFont="1" applyFill="1" applyBorder="1" applyAlignment="1">
      <alignment horizontal="centerContinuous"/>
    </xf>
    <xf numFmtId="0" fontId="37" fillId="4" borderId="6" xfId="4" applyFont="1" applyFill="1" applyBorder="1" applyAlignment="1">
      <alignment horizontal="centerContinuous"/>
    </xf>
    <xf numFmtId="0" fontId="37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7" fillId="4" borderId="1" xfId="4" applyFont="1" applyFill="1" applyBorder="1" applyAlignment="1">
      <alignment horizontal="left"/>
    </xf>
    <xf numFmtId="0" fontId="37" fillId="4" borderId="0" xfId="4" applyFont="1" applyFill="1" applyBorder="1" applyAlignment="1">
      <alignment horizontal="left"/>
    </xf>
    <xf numFmtId="43" fontId="33" fillId="4" borderId="18" xfId="2" applyFont="1" applyFill="1" applyBorder="1" applyAlignment="1">
      <alignment vertical="center" wrapText="1"/>
    </xf>
    <xf numFmtId="0" fontId="34" fillId="4" borderId="2" xfId="0" applyFont="1" applyFill="1" applyBorder="1" applyAlignment="1">
      <alignment vertical="center" wrapText="1"/>
    </xf>
    <xf numFmtId="43" fontId="36" fillId="4" borderId="18" xfId="2" applyFont="1" applyFill="1" applyBorder="1" applyAlignment="1">
      <alignment horizontal="center"/>
    </xf>
    <xf numFmtId="0" fontId="37" fillId="4" borderId="1" xfId="4" applyFont="1" applyFill="1" applyBorder="1" applyAlignment="1">
      <alignment horizontal="center" vertical="center"/>
    </xf>
    <xf numFmtId="0" fontId="18" fillId="4" borderId="2" xfId="0" applyFont="1" applyFill="1" applyBorder="1"/>
    <xf numFmtId="43" fontId="37" fillId="4" borderId="18" xfId="2" applyFont="1" applyFill="1" applyBorder="1" applyAlignment="1">
      <alignment horizontal="center"/>
    </xf>
    <xf numFmtId="0" fontId="18" fillId="0" borderId="0" xfId="0" applyFont="1"/>
    <xf numFmtId="0" fontId="36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17" fillId="4" borderId="2" xfId="0" applyFont="1" applyFill="1" applyBorder="1" applyAlignment="1">
      <alignment horizontal="justify" vertical="center" wrapText="1"/>
    </xf>
    <xf numFmtId="0" fontId="17" fillId="4" borderId="18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justify" vertical="top" wrapText="1"/>
    </xf>
    <xf numFmtId="43" fontId="17" fillId="4" borderId="18" xfId="2" applyFont="1" applyFill="1" applyBorder="1" applyAlignment="1">
      <alignment horizontal="right" vertical="top" wrapText="1"/>
    </xf>
    <xf numFmtId="0" fontId="17" fillId="4" borderId="2" xfId="0" applyFont="1" applyFill="1" applyBorder="1" applyAlignment="1">
      <alignment horizontal="justify" vertical="top" wrapText="1"/>
    </xf>
    <xf numFmtId="0" fontId="17" fillId="4" borderId="3" xfId="0" applyFont="1" applyFill="1" applyBorder="1" applyAlignment="1">
      <alignment horizontal="justify" vertical="top" wrapText="1"/>
    </xf>
    <xf numFmtId="0" fontId="17" fillId="4" borderId="5" xfId="0" applyFont="1" applyFill="1" applyBorder="1" applyAlignment="1">
      <alignment horizontal="justify" vertical="top" wrapText="1"/>
    </xf>
    <xf numFmtId="43" fontId="17" fillId="4" borderId="19" xfId="2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8" fillId="4" borderId="5" xfId="0" applyFont="1" applyFill="1" applyBorder="1" applyAlignment="1">
      <alignment horizontal="justify" vertical="top" wrapText="1"/>
    </xf>
    <xf numFmtId="43" fontId="18" fillId="4" borderId="19" xfId="2" applyFont="1" applyFill="1" applyBorder="1" applyAlignment="1">
      <alignment horizontal="right" vertical="top" wrapText="1"/>
    </xf>
    <xf numFmtId="0" fontId="17" fillId="4" borderId="11" xfId="0" applyFont="1" applyFill="1" applyBorder="1" applyAlignment="1">
      <alignment horizontal="justify" vertical="center" wrapText="1"/>
    </xf>
    <xf numFmtId="0" fontId="17" fillId="4" borderId="8" xfId="0" applyFont="1" applyFill="1" applyBorder="1" applyAlignment="1">
      <alignment horizontal="justify" vertical="center" wrapText="1"/>
    </xf>
    <xf numFmtId="43" fontId="17" fillId="4" borderId="17" xfId="2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justify" vertical="center" wrapText="1"/>
    </xf>
    <xf numFmtId="43" fontId="17" fillId="4" borderId="18" xfId="2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3" xfId="0" applyFont="1" applyFill="1" applyBorder="1" applyAlignment="1">
      <alignment horizontal="justify" vertical="center" wrapText="1"/>
    </xf>
    <xf numFmtId="0" fontId="18" fillId="4" borderId="5" xfId="0" applyFont="1" applyFill="1" applyBorder="1" applyAlignment="1">
      <alignment horizontal="justify" vertical="center" wrapText="1"/>
    </xf>
    <xf numFmtId="43" fontId="17" fillId="4" borderId="19" xfId="2" applyFont="1" applyFill="1" applyBorder="1" applyAlignment="1">
      <alignment horizontal="justify" vertical="center" wrapText="1"/>
    </xf>
    <xf numFmtId="43" fontId="18" fillId="4" borderId="19" xfId="2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/>
    </xf>
    <xf numFmtId="43" fontId="18" fillId="4" borderId="18" xfId="2" applyFont="1" applyFill="1" applyBorder="1" applyAlignment="1">
      <alignment horizontal="right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horizontal="justify" vertical="center" wrapText="1"/>
    </xf>
    <xf numFmtId="0" fontId="18" fillId="4" borderId="10" xfId="0" applyFont="1" applyFill="1" applyBorder="1" applyAlignment="1">
      <alignment horizontal="justify" vertical="center" wrapText="1"/>
    </xf>
    <xf numFmtId="43" fontId="18" fillId="4" borderId="16" xfId="2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7" fillId="4" borderId="1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justify" vertical="center" wrapText="1"/>
    </xf>
    <xf numFmtId="43" fontId="18" fillId="4" borderId="18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top"/>
    </xf>
    <xf numFmtId="0" fontId="17" fillId="4" borderId="1" xfId="0" applyFont="1" applyFill="1" applyBorder="1" applyAlignment="1">
      <alignment horizontal="left" vertical="top"/>
    </xf>
    <xf numFmtId="0" fontId="17" fillId="4" borderId="2" xfId="0" applyFont="1" applyFill="1" applyBorder="1" applyAlignment="1">
      <alignment horizontal="justify" vertical="top"/>
    </xf>
    <xf numFmtId="0" fontId="17" fillId="4" borderId="18" xfId="0" applyFont="1" applyFill="1" applyBorder="1" applyAlignment="1">
      <alignment horizontal="right" vertical="top" wrapText="1"/>
    </xf>
    <xf numFmtId="43" fontId="18" fillId="4" borderId="18" xfId="2" applyFont="1" applyFill="1" applyBorder="1" applyAlignment="1">
      <alignment horizontal="right" vertical="top"/>
    </xf>
    <xf numFmtId="0" fontId="18" fillId="4" borderId="0" xfId="0" applyFont="1" applyFill="1" applyAlignment="1">
      <alignment vertical="top"/>
    </xf>
    <xf numFmtId="0" fontId="18" fillId="4" borderId="18" xfId="0" applyFont="1" applyFill="1" applyBorder="1" applyAlignment="1">
      <alignment horizontal="right" vertical="top" wrapText="1"/>
    </xf>
    <xf numFmtId="0" fontId="18" fillId="0" borderId="0" xfId="0" applyFont="1" applyAlignment="1">
      <alignment vertical="top"/>
    </xf>
    <xf numFmtId="0" fontId="17" fillId="4" borderId="18" xfId="0" applyFont="1" applyFill="1" applyBorder="1" applyAlignment="1">
      <alignment horizontal="right" vertical="top"/>
    </xf>
    <xf numFmtId="43" fontId="17" fillId="4" borderId="18" xfId="2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vertical="top"/>
    </xf>
    <xf numFmtId="43" fontId="17" fillId="4" borderId="19" xfId="2" applyFont="1" applyFill="1" applyBorder="1" applyAlignment="1">
      <alignment horizontal="right" vertical="top"/>
    </xf>
    <xf numFmtId="0" fontId="18" fillId="4" borderId="3" xfId="0" applyFont="1" applyFill="1" applyBorder="1" applyAlignment="1">
      <alignment horizontal="left" vertical="top"/>
    </xf>
    <xf numFmtId="0" fontId="18" fillId="4" borderId="5" xfId="0" applyFont="1" applyFill="1" applyBorder="1" applyAlignment="1">
      <alignment vertical="top"/>
    </xf>
    <xf numFmtId="43" fontId="18" fillId="4" borderId="19" xfId="2" applyFont="1" applyFill="1" applyBorder="1" applyAlignment="1">
      <alignment horizontal="right" vertical="top"/>
    </xf>
    <xf numFmtId="0" fontId="3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7" fillId="4" borderId="16" xfId="0" applyFont="1" applyFill="1" applyBorder="1"/>
    <xf numFmtId="0" fontId="19" fillId="4" borderId="16" xfId="0" applyFont="1" applyFill="1" applyBorder="1"/>
    <xf numFmtId="0" fontId="17" fillId="4" borderId="16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justify" vertical="center" wrapText="1"/>
    </xf>
    <xf numFmtId="0" fontId="18" fillId="4" borderId="23" xfId="0" applyFont="1" applyFill="1" applyBorder="1" applyAlignment="1">
      <alignment horizontal="justify" vertical="center" wrapText="1"/>
    </xf>
    <xf numFmtId="0" fontId="17" fillId="4" borderId="24" xfId="0" applyFont="1" applyFill="1" applyBorder="1" applyAlignment="1">
      <alignment horizontal="right" vertical="center" wrapText="1"/>
    </xf>
    <xf numFmtId="0" fontId="17" fillId="4" borderId="28" xfId="0" applyFont="1" applyFill="1" applyBorder="1" applyAlignment="1">
      <alignment horizontal="right" vertical="center" wrapText="1"/>
    </xf>
    <xf numFmtId="0" fontId="17" fillId="4" borderId="29" xfId="0" applyFont="1" applyFill="1" applyBorder="1" applyAlignment="1">
      <alignment horizontal="right" vertical="center" wrapText="1"/>
    </xf>
    <xf numFmtId="0" fontId="17" fillId="4" borderId="30" xfId="0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0" fontId="17" fillId="4" borderId="3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right" vertical="center" wrapText="1"/>
    </xf>
    <xf numFmtId="0" fontId="17" fillId="4" borderId="38" xfId="0" applyFont="1" applyFill="1" applyBorder="1" applyAlignment="1">
      <alignment horizontal="right" vertical="center" wrapText="1"/>
    </xf>
    <xf numFmtId="0" fontId="17" fillId="4" borderId="32" xfId="0" applyFont="1" applyFill="1" applyBorder="1" applyAlignment="1">
      <alignment horizontal="justify" vertical="center" wrapText="1"/>
    </xf>
    <xf numFmtId="0" fontId="18" fillId="4" borderId="33" xfId="0" applyFont="1" applyFill="1" applyBorder="1" applyAlignment="1">
      <alignment horizontal="justify" vertical="center" wrapText="1"/>
    </xf>
    <xf numFmtId="0" fontId="17" fillId="4" borderId="34" xfId="0" applyFont="1" applyFill="1" applyBorder="1" applyAlignment="1">
      <alignment horizontal="right" vertical="center" wrapText="1"/>
    </xf>
    <xf numFmtId="0" fontId="17" fillId="4" borderId="35" xfId="0" applyFont="1" applyFill="1" applyBorder="1" applyAlignment="1">
      <alignment horizontal="right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justify" vertical="center" wrapText="1"/>
    </xf>
    <xf numFmtId="0" fontId="17" fillId="4" borderId="29" xfId="0" applyFont="1" applyFill="1" applyBorder="1" applyAlignment="1">
      <alignment horizontal="justify" vertical="center" wrapText="1"/>
    </xf>
    <xf numFmtId="0" fontId="17" fillId="4" borderId="30" xfId="0" applyFont="1" applyFill="1" applyBorder="1" applyAlignment="1">
      <alignment horizontal="justify" vertical="center" wrapText="1"/>
    </xf>
    <xf numFmtId="0" fontId="17" fillId="4" borderId="20" xfId="0" applyFont="1" applyFill="1" applyBorder="1" applyAlignment="1">
      <alignment horizontal="justify" vertical="center" wrapText="1"/>
    </xf>
    <xf numFmtId="0" fontId="17" fillId="4" borderId="0" xfId="0" applyFont="1" applyFill="1" applyBorder="1" applyAlignment="1">
      <alignment horizontal="justify" vertical="center" wrapText="1"/>
    </xf>
    <xf numFmtId="0" fontId="18" fillId="4" borderId="32" xfId="0" applyFont="1" applyFill="1" applyBorder="1" applyAlignment="1">
      <alignment horizontal="justify" vertical="center" wrapText="1"/>
    </xf>
    <xf numFmtId="0" fontId="18" fillId="4" borderId="37" xfId="0" applyFont="1" applyFill="1" applyBorder="1" applyAlignment="1">
      <alignment horizontal="justify" vertical="center" wrapText="1"/>
    </xf>
    <xf numFmtId="0" fontId="18" fillId="4" borderId="34" xfId="0" applyFont="1" applyFill="1" applyBorder="1" applyAlignment="1">
      <alignment horizontal="right" vertical="center" wrapText="1"/>
    </xf>
    <xf numFmtId="0" fontId="18" fillId="4" borderId="35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justify" vertical="center" wrapText="1"/>
    </xf>
    <xf numFmtId="0" fontId="18" fillId="4" borderId="24" xfId="0" applyFont="1" applyFill="1" applyBorder="1" applyAlignment="1">
      <alignment horizontal="right" vertical="center" wrapText="1"/>
    </xf>
    <xf numFmtId="0" fontId="18" fillId="4" borderId="28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7" fillId="4" borderId="18" xfId="0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right" vertical="center" wrapText="1"/>
    </xf>
    <xf numFmtId="0" fontId="18" fillId="4" borderId="18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19" xfId="0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right" vertical="center" wrapText="1"/>
    </xf>
    <xf numFmtId="0" fontId="18" fillId="7" borderId="16" xfId="0" applyFont="1" applyFill="1" applyBorder="1" applyAlignment="1">
      <alignment horizontal="center" wrapText="1"/>
    </xf>
    <xf numFmtId="0" fontId="17" fillId="0" borderId="18" xfId="0" applyFont="1" applyBorder="1"/>
    <xf numFmtId="9" fontId="17" fillId="4" borderId="18" xfId="20" applyFont="1" applyFill="1" applyBorder="1"/>
    <xf numFmtId="9" fontId="17" fillId="0" borderId="18" xfId="20" applyFont="1" applyBorder="1"/>
    <xf numFmtId="49" fontId="17" fillId="4" borderId="18" xfId="0" applyNumberFormat="1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vertical="center" wrapText="1"/>
    </xf>
    <xf numFmtId="0" fontId="17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17" fillId="4" borderId="7" xfId="0" applyFont="1" applyFill="1" applyBorder="1"/>
    <xf numFmtId="0" fontId="17" fillId="4" borderId="1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43" fontId="17" fillId="4" borderId="1" xfId="2" applyFont="1" applyFill="1" applyBorder="1" applyAlignment="1">
      <alignment horizontal="right" vertical="top" wrapText="1"/>
    </xf>
    <xf numFmtId="43" fontId="17" fillId="4" borderId="0" xfId="2" applyFont="1" applyFill="1" applyBorder="1" applyAlignment="1">
      <alignment horizontal="right" vertical="top" wrapText="1"/>
    </xf>
    <xf numFmtId="43" fontId="17" fillId="4" borderId="2" xfId="2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8" fillId="4" borderId="19" xfId="0" applyFont="1" applyFill="1" applyBorder="1"/>
    <xf numFmtId="0" fontId="18" fillId="0" borderId="3" xfId="0" applyFont="1" applyBorder="1"/>
    <xf numFmtId="0" fontId="18" fillId="0" borderId="19" xfId="0" applyFont="1" applyBorder="1"/>
    <xf numFmtId="0" fontId="18" fillId="0" borderId="4" xfId="0" applyFont="1" applyBorder="1"/>
    <xf numFmtId="0" fontId="18" fillId="0" borderId="16" xfId="0" applyFont="1" applyBorder="1"/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justify" vertical="center" wrapText="1"/>
    </xf>
    <xf numFmtId="0" fontId="17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1" fillId="4" borderId="9" xfId="4" applyFont="1" applyFill="1" applyBorder="1" applyAlignment="1">
      <alignment horizontal="centerContinuous"/>
    </xf>
    <xf numFmtId="0" fontId="41" fillId="4" borderId="6" xfId="4" applyFont="1" applyFill="1" applyBorder="1" applyAlignment="1">
      <alignment horizontal="centerContinuous"/>
    </xf>
    <xf numFmtId="0" fontId="41" fillId="4" borderId="10" xfId="4" applyFont="1" applyFill="1" applyBorder="1" applyAlignment="1">
      <alignment horizontal="left" wrapText="1" indent="1"/>
    </xf>
    <xf numFmtId="43" fontId="42" fillId="4" borderId="16" xfId="2" applyFont="1" applyFill="1" applyBorder="1" applyAlignment="1">
      <alignment vertical="center" wrapText="1"/>
    </xf>
    <xf numFmtId="43" fontId="42" fillId="4" borderId="18" xfId="2" applyFont="1" applyFill="1" applyBorder="1" applyAlignment="1">
      <alignment vertical="center" wrapText="1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49" fontId="12" fillId="4" borderId="18" xfId="0" applyNumberFormat="1" applyFont="1" applyFill="1" applyBorder="1" applyAlignment="1">
      <alignment horizontal="left" wrapText="1"/>
    </xf>
    <xf numFmtId="49" fontId="12" fillId="4" borderId="17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17" fillId="4" borderId="0" xfId="0" applyFont="1" applyFill="1" applyBorder="1"/>
    <xf numFmtId="0" fontId="33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7" fillId="4" borderId="20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18" fillId="4" borderId="11" xfId="0" applyFont="1" applyFill="1" applyBorder="1"/>
    <xf numFmtId="43" fontId="12" fillId="7" borderId="16" xfId="2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left"/>
    </xf>
    <xf numFmtId="49" fontId="3" fillId="4" borderId="17" xfId="0" applyNumberFormat="1" applyFont="1" applyFill="1" applyBorder="1" applyAlignment="1">
      <alignment horizontal="left"/>
    </xf>
    <xf numFmtId="0" fontId="48" fillId="0" borderId="19" xfId="0" applyFont="1" applyBorder="1"/>
    <xf numFmtId="0" fontId="48" fillId="0" borderId="0" xfId="0" applyFont="1"/>
    <xf numFmtId="167" fontId="17" fillId="4" borderId="8" xfId="0" applyNumberFormat="1" applyFont="1" applyFill="1" applyBorder="1"/>
    <xf numFmtId="167" fontId="17" fillId="4" borderId="2" xfId="0" applyNumberFormat="1" applyFont="1" applyFill="1" applyBorder="1"/>
    <xf numFmtId="167" fontId="17" fillId="4" borderId="5" xfId="0" applyNumberFormat="1" applyFont="1" applyFill="1" applyBorder="1"/>
    <xf numFmtId="167" fontId="17" fillId="4" borderId="0" xfId="0" applyNumberFormat="1" applyFont="1" applyFill="1" applyBorder="1"/>
    <xf numFmtId="4" fontId="34" fillId="0" borderId="16" xfId="0" applyNumberFormat="1" applyFont="1" applyBorder="1" applyAlignment="1">
      <alignment horizontal="center" vertical="center"/>
    </xf>
    <xf numFmtId="168" fontId="17" fillId="4" borderId="8" xfId="0" applyNumberFormat="1" applyFont="1" applyFill="1" applyBorder="1"/>
    <xf numFmtId="168" fontId="17" fillId="4" borderId="2" xfId="0" applyNumberFormat="1" applyFont="1" applyFill="1" applyBorder="1"/>
    <xf numFmtId="167" fontId="18" fillId="4" borderId="18" xfId="0" applyNumberFormat="1" applyFont="1" applyFill="1" applyBorder="1"/>
    <xf numFmtId="172" fontId="12" fillId="7" borderId="16" xfId="0" applyNumberFormat="1" applyFont="1" applyFill="1" applyBorder="1" applyAlignment="1">
      <alignment horizontal="center" vertical="center"/>
    </xf>
    <xf numFmtId="167" fontId="12" fillId="7" borderId="16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left"/>
    </xf>
    <xf numFmtId="43" fontId="17" fillId="0" borderId="17" xfId="2" applyFont="1" applyFill="1" applyBorder="1" applyAlignment="1">
      <alignment wrapText="1"/>
    </xf>
    <xf numFmtId="49" fontId="18" fillId="0" borderId="1" xfId="0" applyNumberFormat="1" applyFont="1" applyFill="1" applyBorder="1" applyAlignment="1">
      <alignment wrapText="1"/>
    </xf>
    <xf numFmtId="0" fontId="17" fillId="0" borderId="19" xfId="0" applyNumberFormat="1" applyFont="1" applyFill="1" applyBorder="1" applyAlignment="1">
      <alignment wrapText="1"/>
    </xf>
    <xf numFmtId="43" fontId="12" fillId="7" borderId="16" xfId="0" applyNumberFormat="1" applyFont="1" applyFill="1" applyBorder="1" applyAlignment="1">
      <alignment horizontal="center" vertical="center"/>
    </xf>
    <xf numFmtId="43" fontId="18" fillId="0" borderId="18" xfId="0" applyNumberFormat="1" applyFont="1" applyFill="1" applyBorder="1" applyAlignment="1">
      <alignment wrapText="1"/>
    </xf>
    <xf numFmtId="167" fontId="12" fillId="7" borderId="16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/>
    </xf>
    <xf numFmtId="49" fontId="12" fillId="7" borderId="1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7" fillId="4" borderId="0" xfId="0" applyFont="1" applyFill="1" applyBorder="1"/>
    <xf numFmtId="0" fontId="12" fillId="7" borderId="16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49" fontId="12" fillId="7" borderId="6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 applyProtection="1">
      <protection locked="0"/>
    </xf>
    <xf numFmtId="0" fontId="17" fillId="4" borderId="1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vertical="center"/>
    </xf>
    <xf numFmtId="43" fontId="17" fillId="4" borderId="2" xfId="2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justify" vertical="center"/>
    </xf>
    <xf numFmtId="43" fontId="18" fillId="4" borderId="2" xfId="2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vertical="center"/>
    </xf>
    <xf numFmtId="4" fontId="17" fillId="4" borderId="18" xfId="2" applyNumberFormat="1" applyFont="1" applyFill="1" applyBorder="1" applyAlignment="1">
      <alignment horizontal="right" vertical="center" wrapText="1"/>
    </xf>
    <xf numFmtId="4" fontId="18" fillId="4" borderId="18" xfId="0" applyNumberFormat="1" applyFont="1" applyFill="1" applyBorder="1" applyAlignment="1">
      <alignment horizontal="right" vertical="center" wrapText="1"/>
    </xf>
    <xf numFmtId="4" fontId="17" fillId="4" borderId="18" xfId="2" applyNumberFormat="1" applyFont="1" applyFill="1" applyBorder="1" applyAlignment="1">
      <alignment horizontal="right" vertical="top" wrapText="1"/>
    </xf>
    <xf numFmtId="4" fontId="17" fillId="4" borderId="18" xfId="0" applyNumberFormat="1" applyFont="1" applyFill="1" applyBorder="1" applyAlignment="1">
      <alignment horizontal="right" vertical="center" wrapText="1"/>
    </xf>
    <xf numFmtId="4" fontId="17" fillId="4" borderId="2" xfId="2" applyNumberFormat="1" applyFont="1" applyFill="1" applyBorder="1" applyAlignment="1">
      <alignment horizontal="right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9" fontId="17" fillId="4" borderId="2" xfId="0" applyNumberFormat="1" applyFont="1" applyFill="1" applyBorder="1" applyAlignment="1">
      <alignment horizontal="right" vertical="center" wrapText="1"/>
    </xf>
    <xf numFmtId="4" fontId="17" fillId="4" borderId="2" xfId="0" applyNumberFormat="1" applyFont="1" applyFill="1" applyBorder="1" applyAlignment="1">
      <alignment horizontal="right" vertical="center" wrapText="1"/>
    </xf>
    <xf numFmtId="9" fontId="17" fillId="4" borderId="18" xfId="20" applyFont="1" applyFill="1" applyBorder="1" applyAlignment="1">
      <alignment vertical="center"/>
    </xf>
    <xf numFmtId="9" fontId="17" fillId="0" borderId="18" xfId="20" applyFont="1" applyBorder="1" applyAlignment="1">
      <alignment vertical="center"/>
    </xf>
    <xf numFmtId="49" fontId="18" fillId="4" borderId="2" xfId="0" applyNumberFormat="1" applyFont="1" applyFill="1" applyBorder="1" applyAlignment="1">
      <alignment horizontal="right" vertical="center" wrapText="1"/>
    </xf>
    <xf numFmtId="9" fontId="17" fillId="4" borderId="18" xfId="20" applyFont="1" applyFill="1" applyBorder="1" applyAlignment="1">
      <alignment horizontal="center" vertical="center"/>
    </xf>
    <xf numFmtId="9" fontId="17" fillId="0" borderId="18" xfId="20" applyFont="1" applyBorder="1" applyAlignment="1">
      <alignment horizontal="center" vertical="center"/>
    </xf>
    <xf numFmtId="0" fontId="17" fillId="4" borderId="4" xfId="0" applyFont="1" applyFill="1" applyBorder="1" applyAlignment="1">
      <alignment horizontal="justify" vertical="center"/>
    </xf>
    <xf numFmtId="0" fontId="17" fillId="4" borderId="5" xfId="0" applyFont="1" applyFill="1" applyBorder="1" applyAlignment="1">
      <alignment horizontal="justify" vertical="center"/>
    </xf>
    <xf numFmtId="172" fontId="17" fillId="0" borderId="7" xfId="2" applyNumberFormat="1" applyFont="1" applyBorder="1"/>
    <xf numFmtId="172" fontId="17" fillId="0" borderId="8" xfId="2" applyNumberFormat="1" applyFont="1" applyBorder="1"/>
    <xf numFmtId="43" fontId="17" fillId="4" borderId="1" xfId="0" applyNumberFormat="1" applyFont="1" applyFill="1" applyBorder="1" applyAlignment="1">
      <alignment horizontal="right" vertical="center" wrapText="1"/>
    </xf>
    <xf numFmtId="43" fontId="17" fillId="4" borderId="0" xfId="0" applyNumberFormat="1" applyFont="1" applyFill="1" applyBorder="1" applyAlignment="1">
      <alignment horizontal="right" vertical="center" wrapText="1"/>
    </xf>
    <xf numFmtId="43" fontId="17" fillId="4" borderId="2" xfId="0" applyNumberFormat="1" applyFont="1" applyFill="1" applyBorder="1" applyAlignment="1">
      <alignment horizontal="right" vertical="center" wrapText="1"/>
    </xf>
    <xf numFmtId="2" fontId="17" fillId="0" borderId="0" xfId="0" applyNumberFormat="1" applyFont="1" applyBorder="1"/>
    <xf numFmtId="172" fontId="17" fillId="0" borderId="0" xfId="2" applyNumberFormat="1" applyFont="1" applyBorder="1"/>
    <xf numFmtId="172" fontId="17" fillId="0" borderId="2" xfId="2" applyNumberFormat="1" applyFont="1" applyBorder="1"/>
    <xf numFmtId="3" fontId="17" fillId="4" borderId="0" xfId="0" applyNumberFormat="1" applyFont="1" applyFill="1" applyBorder="1"/>
    <xf numFmtId="172" fontId="17" fillId="4" borderId="18" xfId="2" applyNumberFormat="1" applyFont="1" applyFill="1" applyBorder="1" applyAlignment="1">
      <alignment horizontal="right" vertical="center" wrapText="1"/>
    </xf>
    <xf numFmtId="172" fontId="18" fillId="4" borderId="2" xfId="2" applyNumberFormat="1" applyFont="1" applyFill="1" applyBorder="1" applyAlignment="1">
      <alignment horizontal="right" vertical="center" wrapText="1"/>
    </xf>
    <xf numFmtId="172" fontId="17" fillId="4" borderId="18" xfId="2" applyNumberFormat="1" applyFont="1" applyFill="1" applyBorder="1" applyAlignment="1">
      <alignment horizontal="right" vertical="top" wrapText="1"/>
    </xf>
    <xf numFmtId="4" fontId="18" fillId="4" borderId="2" xfId="2" applyNumberFormat="1" applyFont="1" applyFill="1" applyBorder="1" applyAlignment="1">
      <alignment horizontal="right" vertical="center" wrapText="1"/>
    </xf>
    <xf numFmtId="172" fontId="17" fillId="4" borderId="2" xfId="2" applyNumberFormat="1" applyFont="1" applyFill="1" applyBorder="1" applyAlignment="1">
      <alignment horizontal="right" vertical="center" wrapText="1"/>
    </xf>
    <xf numFmtId="172" fontId="17" fillId="0" borderId="0" xfId="0" applyNumberFormat="1" applyFont="1"/>
    <xf numFmtId="3" fontId="5" fillId="4" borderId="0" xfId="0" applyNumberFormat="1" applyFont="1" applyFill="1" applyBorder="1" applyAlignment="1" applyProtection="1">
      <alignment vertical="top"/>
      <protection locked="0"/>
    </xf>
    <xf numFmtId="3" fontId="49" fillId="4" borderId="0" xfId="0" applyNumberFormat="1" applyFont="1" applyFill="1" applyAlignment="1">
      <alignment horizontal="center"/>
    </xf>
    <xf numFmtId="3" fontId="17" fillId="4" borderId="0" xfId="0" applyNumberFormat="1" applyFont="1" applyFill="1"/>
    <xf numFmtId="3" fontId="17" fillId="4" borderId="0" xfId="0" applyNumberFormat="1" applyFont="1" applyFill="1" applyAlignment="1">
      <alignment horizontal="left" wrapText="1"/>
    </xf>
    <xf numFmtId="0" fontId="17" fillId="0" borderId="1" xfId="0" applyFont="1" applyFill="1" applyBorder="1" applyAlignment="1">
      <alignment wrapText="1"/>
    </xf>
    <xf numFmtId="4" fontId="17" fillId="0" borderId="18" xfId="0" applyNumberFormat="1" applyFont="1" applyFill="1" applyBorder="1" applyAlignment="1">
      <alignment wrapText="1"/>
    </xf>
    <xf numFmtId="49" fontId="3" fillId="4" borderId="18" xfId="0" applyNumberFormat="1" applyFont="1" applyFill="1" applyBorder="1" applyAlignment="1">
      <alignment horizontal="left" wrapText="1"/>
    </xf>
    <xf numFmtId="10" fontId="17" fillId="4" borderId="18" xfId="20" applyNumberFormat="1" applyFont="1" applyFill="1" applyBorder="1"/>
    <xf numFmtId="9" fontId="12" fillId="7" borderId="16" xfId="20" applyFont="1" applyFill="1" applyBorder="1" applyAlignment="1">
      <alignment horizontal="right" vertical="center"/>
    </xf>
    <xf numFmtId="0" fontId="17" fillId="4" borderId="0" xfId="0" applyFont="1" applyFill="1" applyBorder="1"/>
    <xf numFmtId="0" fontId="50" fillId="18" borderId="10" xfId="6" applyFont="1" applyFill="1" applyBorder="1" applyAlignment="1">
      <alignment horizontal="center" vertical="center" wrapText="1"/>
    </xf>
    <xf numFmtId="0" fontId="50" fillId="18" borderId="16" xfId="6" applyFont="1" applyFill="1" applyBorder="1" applyAlignment="1">
      <alignment horizontal="center" vertical="center" wrapText="1"/>
    </xf>
    <xf numFmtId="4" fontId="50" fillId="18" borderId="16" xfId="6" applyNumberFormat="1" applyFont="1" applyFill="1" applyBorder="1" applyAlignment="1">
      <alignment horizontal="center" vertical="center" wrapText="1"/>
    </xf>
    <xf numFmtId="0" fontId="8" fillId="0" borderId="7" xfId="7" applyNumberFormat="1" applyFont="1" applyFill="1" applyBorder="1" applyAlignment="1" applyProtection="1">
      <alignment horizontal="left" vertical="center" wrapText="1"/>
      <protection locked="0"/>
    </xf>
    <xf numFmtId="0" fontId="8" fillId="0" borderId="7" xfId="7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7" applyNumberFormat="1" applyFont="1" applyFill="1" applyBorder="1" applyAlignment="1" applyProtection="1">
      <alignment horizontal="left" vertical="center" wrapText="1"/>
      <protection locked="0"/>
    </xf>
    <xf numFmtId="0" fontId="8" fillId="0" borderId="0" xfId="7" applyNumberFormat="1" applyFont="1" applyFill="1" applyBorder="1" applyAlignment="1" applyProtection="1">
      <alignment horizontal="right" vertical="center" wrapText="1"/>
      <protection locked="0"/>
    </xf>
    <xf numFmtId="4" fontId="8" fillId="0" borderId="2" xfId="7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7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7" applyNumberFormat="1" applyFont="1" applyFill="1" applyBorder="1" applyAlignment="1" applyProtection="1">
      <alignment horizontal="right" vertical="center" wrapText="1"/>
      <protection locked="0"/>
    </xf>
    <xf numFmtId="0" fontId="9" fillId="4" borderId="4" xfId="7" applyFont="1" applyFill="1" applyBorder="1" applyAlignment="1" applyProtection="1">
      <alignment horizontal="left"/>
      <protection locked="0"/>
    </xf>
    <xf numFmtId="0" fontId="8" fillId="4" borderId="4" xfId="7" applyNumberFormat="1" applyFont="1" applyFill="1" applyBorder="1" applyAlignment="1" applyProtection="1">
      <alignment horizontal="left" vertical="center" wrapText="1"/>
      <protection locked="0"/>
    </xf>
    <xf numFmtId="0" fontId="9" fillId="4" borderId="4" xfId="7" applyNumberFormat="1" applyFont="1" applyFill="1" applyBorder="1" applyAlignment="1" applyProtection="1">
      <alignment horizontal="right" vertical="center" wrapText="1"/>
      <protection locked="0"/>
    </xf>
    <xf numFmtId="4" fontId="9" fillId="4" borderId="5" xfId="7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8" fillId="4" borderId="0" xfId="0" applyFont="1" applyFill="1" applyBorder="1"/>
    <xf numFmtId="49" fontId="50" fillId="18" borderId="11" xfId="6" applyNumberFormat="1" applyFont="1" applyFill="1" applyBorder="1" applyAlignment="1">
      <alignment vertical="center" wrapText="1"/>
    </xf>
    <xf numFmtId="49" fontId="50" fillId="18" borderId="17" xfId="6" applyNumberFormat="1" applyFont="1" applyFill="1" applyBorder="1" applyAlignment="1">
      <alignment vertical="center" wrapText="1"/>
    </xf>
    <xf numFmtId="4" fontId="50" fillId="18" borderId="17" xfId="6" applyNumberFormat="1" applyFont="1" applyFill="1" applyBorder="1" applyAlignment="1">
      <alignment vertical="center"/>
    </xf>
    <xf numFmtId="49" fontId="50" fillId="18" borderId="3" xfId="6" applyNumberFormat="1" applyFont="1" applyFill="1" applyBorder="1" applyAlignment="1">
      <alignment horizontal="center" vertical="center" wrapText="1"/>
    </xf>
    <xf numFmtId="49" fontId="50" fillId="18" borderId="19" xfId="6" applyNumberFormat="1" applyFont="1" applyFill="1" applyBorder="1" applyAlignment="1">
      <alignment horizontal="center" vertical="center" wrapText="1"/>
    </xf>
    <xf numFmtId="4" fontId="50" fillId="18" borderId="10" xfId="6" applyNumberFormat="1" applyFont="1" applyFill="1" applyBorder="1" applyAlignment="1">
      <alignment horizontal="center" vertical="center" wrapText="1"/>
    </xf>
    <xf numFmtId="4" fontId="50" fillId="18" borderId="9" xfId="6" applyNumberFormat="1" applyFont="1" applyFill="1" applyBorder="1" applyAlignment="1">
      <alignment horizontal="center" vertical="center" wrapText="1"/>
    </xf>
    <xf numFmtId="4" fontId="50" fillId="18" borderId="19" xfId="6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0" xfId="0" applyNumberFormat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2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4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center" vertical="center" wrapText="1"/>
    </xf>
    <xf numFmtId="0" fontId="19" fillId="7" borderId="11" xfId="3" applyFont="1" applyFill="1" applyBorder="1" applyAlignment="1">
      <alignment horizontal="center" vertical="center"/>
    </xf>
    <xf numFmtId="0" fontId="19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4" xfId="0" applyFont="1" applyFill="1" applyBorder="1" applyAlignment="1" applyProtection="1">
      <alignment horizontal="center" vertical="top"/>
      <protection locked="0"/>
    </xf>
    <xf numFmtId="0" fontId="17" fillId="0" borderId="0" xfId="0" applyFont="1" applyBorder="1" applyAlignment="1">
      <alignment horizontal="center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21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18" fillId="4" borderId="0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0" xfId="0" applyFont="1" applyFill="1" applyBorder="1" applyAlignment="1" applyProtection="1">
      <alignment horizontal="center"/>
      <protection locked="0"/>
    </xf>
    <xf numFmtId="0" fontId="18" fillId="7" borderId="6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2" fillId="7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7" fillId="7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0" fontId="33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7" fillId="4" borderId="0" xfId="0" applyFont="1" applyFill="1" applyBorder="1"/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3" fillId="0" borderId="16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3" fillId="7" borderId="11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vertical="center"/>
    </xf>
    <xf numFmtId="0" fontId="33" fillId="7" borderId="10" xfId="0" applyFont="1" applyFill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top" wrapText="1"/>
    </xf>
    <xf numFmtId="43" fontId="42" fillId="4" borderId="17" xfId="2" applyFont="1" applyFill="1" applyBorder="1" applyAlignment="1">
      <alignment horizontal="right" vertical="center" wrapText="1"/>
    </xf>
    <xf numFmtId="43" fontId="42" fillId="4" borderId="19" xfId="2" applyFont="1" applyFill="1" applyBorder="1" applyAlignment="1">
      <alignment horizontal="right" vertical="center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43" fontId="34" fillId="4" borderId="17" xfId="2" applyFont="1" applyFill="1" applyBorder="1" applyAlignment="1">
      <alignment horizontal="right" vertical="center" wrapText="1"/>
    </xf>
    <xf numFmtId="43" fontId="34" fillId="4" borderId="19" xfId="2" applyFont="1" applyFill="1" applyBorder="1" applyAlignment="1">
      <alignment horizontal="righ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top" wrapText="1" indent="1"/>
    </xf>
    <xf numFmtId="0" fontId="17" fillId="4" borderId="29" xfId="0" applyFont="1" applyFill="1" applyBorder="1" applyAlignment="1">
      <alignment horizontal="left" vertical="top" wrapText="1" indent="1"/>
    </xf>
    <xf numFmtId="0" fontId="17" fillId="4" borderId="32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 indent="3"/>
    </xf>
    <xf numFmtId="0" fontId="18" fillId="4" borderId="10" xfId="0" applyFont="1" applyFill="1" applyBorder="1" applyAlignment="1">
      <alignment horizontal="left" vertical="center" wrapText="1" indent="3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/>
    </xf>
    <xf numFmtId="9" fontId="18" fillId="4" borderId="9" xfId="20" applyFont="1" applyFill="1" applyBorder="1" applyAlignment="1">
      <alignment horizontal="center"/>
    </xf>
    <xf numFmtId="9" fontId="18" fillId="4" borderId="10" xfId="20" applyFont="1" applyFill="1" applyBorder="1" applyAlignment="1">
      <alignment horizont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50" fillId="18" borderId="6" xfId="6" applyFont="1" applyFill="1" applyBorder="1" applyAlignment="1" applyProtection="1">
      <alignment horizontal="center" vertical="center" wrapText="1"/>
      <protection locked="0"/>
    </xf>
    <xf numFmtId="0" fontId="50" fillId="18" borderId="10" xfId="6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1" fillId="4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/>
    </xf>
    <xf numFmtId="0" fontId="50" fillId="18" borderId="11" xfId="7" applyFont="1" applyFill="1" applyBorder="1" applyAlignment="1" applyProtection="1">
      <alignment horizontal="center" vertical="center" wrapText="1"/>
      <protection locked="0"/>
    </xf>
    <xf numFmtId="0" fontId="50" fillId="18" borderId="7" xfId="7" applyFont="1" applyFill="1" applyBorder="1" applyAlignment="1" applyProtection="1">
      <alignment horizontal="center" vertical="center" wrapText="1"/>
      <protection locked="0"/>
    </xf>
    <xf numFmtId="0" fontId="50" fillId="18" borderId="6" xfId="7" applyFont="1" applyFill="1" applyBorder="1" applyAlignment="1" applyProtection="1">
      <alignment horizontal="center" vertical="center" wrapText="1"/>
      <protection locked="0"/>
    </xf>
    <xf numFmtId="0" fontId="50" fillId="18" borderId="8" xfId="7" applyFont="1" applyFill="1" applyBorder="1" applyAlignment="1" applyProtection="1">
      <alignment horizontal="center" vertical="center" wrapText="1"/>
      <protection locked="0"/>
    </xf>
    <xf numFmtId="0" fontId="50" fillId="18" borderId="10" xfId="7" applyFont="1" applyFill="1" applyBorder="1" applyAlignment="1" applyProtection="1">
      <alignment horizontal="center" vertical="center" wrapText="1"/>
      <protection locked="0"/>
    </xf>
    <xf numFmtId="0" fontId="50" fillId="18" borderId="9" xfId="7" applyFont="1" applyFill="1" applyBorder="1" applyAlignment="1" applyProtection="1">
      <alignment horizontal="center" vertical="center" wrapText="1"/>
      <protection locked="0"/>
    </xf>
  </cellXfs>
  <cellStyles count="246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96931</xdr:rowOff>
    </xdr:from>
    <xdr:ext cx="1750287" cy="468013"/>
    <xdr:sp macro="" textlink="">
      <xdr:nvSpPr>
        <xdr:cNvPr id="3" name="2 Rectángulo"/>
        <xdr:cNvSpPr/>
      </xdr:nvSpPr>
      <xdr:spPr>
        <a:xfrm>
          <a:off x="3464299" y="249499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4" name="3 Conector recto"/>
        <xdr:cNvCxnSpPr/>
      </xdr:nvCxnSpPr>
      <xdr:spPr>
        <a:xfrm>
          <a:off x="2476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11" name="10 Conector recto"/>
        <xdr:cNvCxnSpPr/>
      </xdr:nvCxnSpPr>
      <xdr:spPr>
        <a:xfrm>
          <a:off x="34861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13" name="12 Rectángulo"/>
        <xdr:cNvSpPr/>
      </xdr:nvSpPr>
      <xdr:spPr>
        <a:xfrm>
          <a:off x="3228975" y="28384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showRuler="0" zoomScale="85" zoomScaleNormal="85" zoomScalePageLayoutView="70" workbookViewId="0">
      <selection activeCell="B18" sqref="B18:C18"/>
    </sheetView>
  </sheetViews>
  <sheetFormatPr baseColWidth="10" defaultColWidth="11.42578125" defaultRowHeight="12.75"/>
  <cols>
    <col min="1" max="1" width="4.28515625" style="25" customWidth="1"/>
    <col min="2" max="2" width="24.28515625" style="25" customWidth="1"/>
    <col min="3" max="3" width="23.7109375" style="25" customWidth="1"/>
    <col min="4" max="5" width="20.5703125" style="25" customWidth="1"/>
    <col min="6" max="6" width="7.7109375" style="25" customWidth="1"/>
    <col min="7" max="7" width="27.140625" style="52" customWidth="1"/>
    <col min="8" max="8" width="33.85546875" style="52" customWidth="1"/>
    <col min="9" max="10" width="20.5703125" style="25" customWidth="1"/>
    <col min="11" max="11" width="4.28515625" style="25" customWidth="1"/>
    <col min="12" max="16384" width="11.42578125" style="25"/>
  </cols>
  <sheetData>
    <row r="3" spans="1:11">
      <c r="A3" s="23"/>
      <c r="B3" s="24"/>
      <c r="C3" s="681" t="s">
        <v>437</v>
      </c>
      <c r="D3" s="681"/>
      <c r="E3" s="681"/>
      <c r="F3" s="681"/>
      <c r="G3" s="681"/>
      <c r="H3" s="681"/>
      <c r="I3" s="681"/>
      <c r="J3" s="24"/>
      <c r="K3" s="24"/>
    </row>
    <row r="4" spans="1:11">
      <c r="A4" s="23"/>
      <c r="B4" s="24"/>
      <c r="C4" s="681" t="s">
        <v>951</v>
      </c>
      <c r="D4" s="681"/>
      <c r="E4" s="681"/>
      <c r="F4" s="681"/>
      <c r="G4" s="681"/>
      <c r="H4" s="681"/>
      <c r="I4" s="681"/>
      <c r="J4" s="24"/>
      <c r="K4" s="24"/>
    </row>
    <row r="5" spans="1:11">
      <c r="A5" s="23"/>
      <c r="B5" s="24"/>
      <c r="C5" s="681" t="s">
        <v>0</v>
      </c>
      <c r="D5" s="681"/>
      <c r="E5" s="681"/>
      <c r="F5" s="681"/>
      <c r="G5" s="681"/>
      <c r="H5" s="681"/>
      <c r="I5" s="681"/>
      <c r="J5" s="24"/>
      <c r="K5" s="24"/>
    </row>
    <row r="6" spans="1:11" ht="9" customHeight="1">
      <c r="A6" s="26"/>
      <c r="B6" s="26"/>
      <c r="C6" s="27"/>
      <c r="D6" s="27"/>
      <c r="E6" s="27"/>
      <c r="F6" s="27"/>
      <c r="G6" s="27"/>
      <c r="H6" s="27"/>
      <c r="I6" s="28"/>
      <c r="J6" s="28"/>
      <c r="K6" s="28"/>
    </row>
    <row r="7" spans="1:11" ht="34.5" customHeight="1">
      <c r="A7" s="29"/>
      <c r="E7" s="30" t="s">
        <v>3</v>
      </c>
      <c r="F7" s="682" t="s">
        <v>511</v>
      </c>
      <c r="G7" s="682"/>
      <c r="H7" s="682"/>
      <c r="I7" s="31"/>
      <c r="J7" s="31"/>
      <c r="K7" s="32"/>
    </row>
    <row r="8" spans="1:11" s="32" customFormat="1" ht="3" customHeight="1">
      <c r="A8" s="29"/>
      <c r="B8" s="33"/>
      <c r="C8" s="33"/>
      <c r="D8" s="33"/>
      <c r="E8" s="33"/>
      <c r="F8" s="34"/>
      <c r="G8" s="35"/>
      <c r="H8" s="35"/>
    </row>
    <row r="9" spans="1:11" s="32" customFormat="1" ht="3" customHeight="1">
      <c r="A9" s="36"/>
      <c r="B9" s="36"/>
      <c r="C9" s="36"/>
      <c r="D9" s="37"/>
      <c r="E9" s="37"/>
      <c r="F9" s="38"/>
      <c r="G9" s="35"/>
      <c r="H9" s="35"/>
    </row>
    <row r="10" spans="1:11" s="43" customFormat="1" ht="20.100000000000001" customHeight="1">
      <c r="A10" s="39"/>
      <c r="B10" s="680" t="s">
        <v>74</v>
      </c>
      <c r="C10" s="680"/>
      <c r="D10" s="40">
        <v>2017</v>
      </c>
      <c r="E10" s="40">
        <v>2016</v>
      </c>
      <c r="F10" s="41"/>
      <c r="G10" s="680" t="s">
        <v>74</v>
      </c>
      <c r="H10" s="680"/>
      <c r="I10" s="40">
        <v>2017</v>
      </c>
      <c r="J10" s="40">
        <v>2016</v>
      </c>
      <c r="K10" s="42"/>
    </row>
    <row r="11" spans="1:11" s="32" customFormat="1" ht="3" customHeight="1">
      <c r="A11" s="44"/>
      <c r="B11" s="45"/>
      <c r="C11" s="45"/>
      <c r="D11" s="46"/>
      <c r="E11" s="46"/>
      <c r="F11" s="35"/>
      <c r="G11" s="35"/>
      <c r="H11" s="35"/>
      <c r="K11" s="47"/>
    </row>
    <row r="12" spans="1:11" s="52" customFormat="1">
      <c r="A12" s="48"/>
      <c r="B12" s="684" t="s">
        <v>82</v>
      </c>
      <c r="C12" s="684"/>
      <c r="D12" s="49"/>
      <c r="E12" s="49"/>
      <c r="F12" s="50"/>
      <c r="G12" s="684" t="s">
        <v>83</v>
      </c>
      <c r="H12" s="684"/>
      <c r="I12" s="49"/>
      <c r="J12" s="49"/>
      <c r="K12" s="51"/>
    </row>
    <row r="13" spans="1:11">
      <c r="A13" s="53"/>
      <c r="B13" s="685" t="s">
        <v>84</v>
      </c>
      <c r="C13" s="685"/>
      <c r="D13" s="54">
        <f>SUM(D14:D21)</f>
        <v>21188011.260000002</v>
      </c>
      <c r="E13" s="54">
        <f>SUM(E14:E21)</f>
        <v>30103235.68</v>
      </c>
      <c r="F13" s="50"/>
      <c r="G13" s="684" t="s">
        <v>85</v>
      </c>
      <c r="H13" s="684"/>
      <c r="I13" s="54">
        <f>SUM(I14:I16)</f>
        <v>74661198.760000005</v>
      </c>
      <c r="J13" s="54">
        <f>SUM(J14:J16)</f>
        <v>188806976.96000001</v>
      </c>
      <c r="K13" s="55"/>
    </row>
    <row r="14" spans="1:11">
      <c r="A14" s="56"/>
      <c r="B14" s="683" t="s">
        <v>86</v>
      </c>
      <c r="C14" s="683"/>
      <c r="D14" s="57">
        <v>0</v>
      </c>
      <c r="E14" s="57">
        <v>0</v>
      </c>
      <c r="F14" s="50"/>
      <c r="G14" s="683" t="s">
        <v>87</v>
      </c>
      <c r="H14" s="683"/>
      <c r="I14" s="57">
        <v>61195701.43</v>
      </c>
      <c r="J14" s="57">
        <v>144696612.38</v>
      </c>
      <c r="K14" s="55"/>
    </row>
    <row r="15" spans="1:11">
      <c r="A15" s="56"/>
      <c r="B15" s="683" t="s">
        <v>88</v>
      </c>
      <c r="C15" s="683"/>
      <c r="D15" s="57">
        <v>0</v>
      </c>
      <c r="E15" s="57">
        <v>0</v>
      </c>
      <c r="F15" s="50"/>
      <c r="G15" s="683" t="s">
        <v>89</v>
      </c>
      <c r="H15" s="683"/>
      <c r="I15" s="57">
        <v>1172994.25</v>
      </c>
      <c r="J15" s="57">
        <v>9353104.7400000002</v>
      </c>
      <c r="K15" s="55"/>
    </row>
    <row r="16" spans="1:11" ht="12" customHeight="1">
      <c r="A16" s="56"/>
      <c r="B16" s="683" t="s">
        <v>90</v>
      </c>
      <c r="C16" s="683"/>
      <c r="D16" s="57">
        <v>0</v>
      </c>
      <c r="E16" s="57">
        <v>0</v>
      </c>
      <c r="F16" s="50"/>
      <c r="G16" s="683" t="s">
        <v>91</v>
      </c>
      <c r="H16" s="683"/>
      <c r="I16" s="57">
        <v>12292503.08</v>
      </c>
      <c r="J16" s="57">
        <v>34757259.840000004</v>
      </c>
      <c r="K16" s="55"/>
    </row>
    <row r="17" spans="1:11">
      <c r="A17" s="56"/>
      <c r="B17" s="683" t="s">
        <v>92</v>
      </c>
      <c r="C17" s="683"/>
      <c r="D17" s="57">
        <v>0</v>
      </c>
      <c r="E17" s="57">
        <v>0</v>
      </c>
      <c r="F17" s="50"/>
      <c r="G17" s="58"/>
      <c r="H17" s="59"/>
      <c r="I17" s="60"/>
      <c r="J17" s="60"/>
      <c r="K17" s="55"/>
    </row>
    <row r="18" spans="1:11">
      <c r="A18" s="56"/>
      <c r="B18" s="683" t="s">
        <v>93</v>
      </c>
      <c r="C18" s="683"/>
      <c r="D18" s="57">
        <v>13160929.810000001</v>
      </c>
      <c r="E18" s="57">
        <v>21336552.93</v>
      </c>
      <c r="F18" s="50"/>
      <c r="G18" s="684" t="s">
        <v>194</v>
      </c>
      <c r="H18" s="684"/>
      <c r="I18" s="54">
        <f>SUM(I19:I27)</f>
        <v>167500</v>
      </c>
      <c r="J18" s="54">
        <f>SUM(J19:J27)</f>
        <v>1089847</v>
      </c>
      <c r="K18" s="55"/>
    </row>
    <row r="19" spans="1:11">
      <c r="A19" s="56"/>
      <c r="B19" s="683" t="s">
        <v>94</v>
      </c>
      <c r="C19" s="683"/>
      <c r="D19" s="57">
        <v>7818810.75</v>
      </c>
      <c r="E19" s="57">
        <v>7828903.0199999996</v>
      </c>
      <c r="F19" s="50"/>
      <c r="G19" s="683" t="s">
        <v>95</v>
      </c>
      <c r="H19" s="683"/>
      <c r="I19" s="57">
        <v>0</v>
      </c>
      <c r="J19" s="57">
        <v>0</v>
      </c>
      <c r="K19" s="55"/>
    </row>
    <row r="20" spans="1:11">
      <c r="A20" s="56"/>
      <c r="B20" s="683" t="s">
        <v>96</v>
      </c>
      <c r="C20" s="683"/>
      <c r="D20" s="57">
        <v>208270.7</v>
      </c>
      <c r="E20" s="57">
        <v>937779.73</v>
      </c>
      <c r="F20" s="50"/>
      <c r="G20" s="683" t="s">
        <v>97</v>
      </c>
      <c r="H20" s="683"/>
      <c r="I20" s="57">
        <v>0</v>
      </c>
      <c r="J20" s="57">
        <v>0</v>
      </c>
      <c r="K20" s="55"/>
    </row>
    <row r="21" spans="1:11" ht="52.5" customHeight="1">
      <c r="A21" s="56"/>
      <c r="B21" s="686" t="s">
        <v>98</v>
      </c>
      <c r="C21" s="686"/>
      <c r="D21" s="57">
        <v>0</v>
      </c>
      <c r="E21" s="57">
        <v>0</v>
      </c>
      <c r="F21" s="50"/>
      <c r="G21" s="683" t="s">
        <v>99</v>
      </c>
      <c r="H21" s="683"/>
      <c r="I21" s="57">
        <v>0</v>
      </c>
      <c r="J21" s="57">
        <v>0</v>
      </c>
      <c r="K21" s="55"/>
    </row>
    <row r="22" spans="1:11">
      <c r="A22" s="53"/>
      <c r="B22" s="58"/>
      <c r="C22" s="59"/>
      <c r="D22" s="60"/>
      <c r="E22" s="60"/>
      <c r="F22" s="50"/>
      <c r="G22" s="683" t="s">
        <v>100</v>
      </c>
      <c r="H22" s="683"/>
      <c r="I22" s="57">
        <v>167500</v>
      </c>
      <c r="J22" s="57">
        <v>1089847</v>
      </c>
      <c r="K22" s="55"/>
    </row>
    <row r="23" spans="1:11" ht="29.25" customHeight="1">
      <c r="A23" s="53"/>
      <c r="B23" s="685" t="s">
        <v>101</v>
      </c>
      <c r="C23" s="685"/>
      <c r="D23" s="54">
        <f>SUM(D24:D25)</f>
        <v>84399819.5</v>
      </c>
      <c r="E23" s="54">
        <f>SUM(E24:E25)</f>
        <v>159472738.75999999</v>
      </c>
      <c r="F23" s="50"/>
      <c r="G23" s="683" t="s">
        <v>102</v>
      </c>
      <c r="H23" s="683"/>
      <c r="I23" s="57">
        <v>0</v>
      </c>
      <c r="J23" s="57">
        <v>0</v>
      </c>
      <c r="K23" s="55"/>
    </row>
    <row r="24" spans="1:11">
      <c r="A24" s="56"/>
      <c r="B24" s="683" t="s">
        <v>103</v>
      </c>
      <c r="C24" s="683"/>
      <c r="D24" s="61">
        <v>34150194</v>
      </c>
      <c r="E24" s="61">
        <v>71532560</v>
      </c>
      <c r="F24" s="50"/>
      <c r="G24" s="683" t="s">
        <v>104</v>
      </c>
      <c r="H24" s="683"/>
      <c r="I24" s="57">
        <v>0</v>
      </c>
      <c r="J24" s="57">
        <v>0</v>
      </c>
      <c r="K24" s="55"/>
    </row>
    <row r="25" spans="1:11">
      <c r="A25" s="56"/>
      <c r="B25" s="683" t="s">
        <v>193</v>
      </c>
      <c r="C25" s="683"/>
      <c r="D25" s="57">
        <v>50249625.5</v>
      </c>
      <c r="E25" s="57">
        <v>87940178.760000005</v>
      </c>
      <c r="F25" s="50"/>
      <c r="G25" s="683" t="s">
        <v>105</v>
      </c>
      <c r="H25" s="683"/>
      <c r="I25" s="57">
        <v>0</v>
      </c>
      <c r="J25" s="57">
        <v>0</v>
      </c>
      <c r="K25" s="55"/>
    </row>
    <row r="26" spans="1:11">
      <c r="A26" s="53"/>
      <c r="B26" s="58"/>
      <c r="C26" s="59"/>
      <c r="D26" s="60"/>
      <c r="E26" s="60"/>
      <c r="F26" s="50"/>
      <c r="G26" s="683" t="s">
        <v>106</v>
      </c>
      <c r="H26" s="683"/>
      <c r="I26" s="57">
        <v>0</v>
      </c>
      <c r="J26" s="57">
        <v>0</v>
      </c>
      <c r="K26" s="55"/>
    </row>
    <row r="27" spans="1:11">
      <c r="A27" s="56"/>
      <c r="B27" s="685" t="s">
        <v>107</v>
      </c>
      <c r="C27" s="685"/>
      <c r="D27" s="54">
        <f>SUM(D28:D32)</f>
        <v>1104667.73</v>
      </c>
      <c r="E27" s="54">
        <f>SUM(E28:E32)</f>
        <v>1642417.69</v>
      </c>
      <c r="F27" s="50"/>
      <c r="G27" s="683" t="s">
        <v>108</v>
      </c>
      <c r="H27" s="683"/>
      <c r="I27" s="57">
        <v>0</v>
      </c>
      <c r="J27" s="57">
        <v>0</v>
      </c>
      <c r="K27" s="55"/>
    </row>
    <row r="28" spans="1:11">
      <c r="A28" s="56"/>
      <c r="B28" s="683" t="s">
        <v>109</v>
      </c>
      <c r="C28" s="683"/>
      <c r="D28" s="57">
        <v>1104667.53</v>
      </c>
      <c r="E28" s="57">
        <v>1642417</v>
      </c>
      <c r="F28" s="50"/>
      <c r="G28" s="58"/>
      <c r="H28" s="59"/>
      <c r="I28" s="60"/>
      <c r="J28" s="60"/>
      <c r="K28" s="55"/>
    </row>
    <row r="29" spans="1:11">
      <c r="A29" s="56"/>
      <c r="B29" s="683" t="s">
        <v>110</v>
      </c>
      <c r="C29" s="683"/>
      <c r="D29" s="57">
        <v>0</v>
      </c>
      <c r="E29" s="57">
        <v>0</v>
      </c>
      <c r="F29" s="50"/>
      <c r="G29" s="685" t="s">
        <v>103</v>
      </c>
      <c r="H29" s="685"/>
      <c r="I29" s="54">
        <f>SUM(I30:I32)</f>
        <v>0</v>
      </c>
      <c r="J29" s="54">
        <f>SUM(J30:J32)</f>
        <v>0</v>
      </c>
      <c r="K29" s="55"/>
    </row>
    <row r="30" spans="1:11" ht="26.25" customHeight="1">
      <c r="A30" s="56"/>
      <c r="B30" s="686" t="s">
        <v>111</v>
      </c>
      <c r="C30" s="686"/>
      <c r="D30" s="57">
        <v>0</v>
      </c>
      <c r="E30" s="57">
        <v>0</v>
      </c>
      <c r="F30" s="50"/>
      <c r="G30" s="683" t="s">
        <v>112</v>
      </c>
      <c r="H30" s="683"/>
      <c r="I30" s="57">
        <v>0</v>
      </c>
      <c r="J30" s="57">
        <v>0</v>
      </c>
      <c r="K30" s="55"/>
    </row>
    <row r="31" spans="1:11">
      <c r="A31" s="56"/>
      <c r="B31" s="683" t="s">
        <v>113</v>
      </c>
      <c r="C31" s="683"/>
      <c r="D31" s="57">
        <v>0</v>
      </c>
      <c r="E31" s="57">
        <v>0</v>
      </c>
      <c r="F31" s="50"/>
      <c r="G31" s="683" t="s">
        <v>49</v>
      </c>
      <c r="H31" s="683"/>
      <c r="I31" s="57">
        <v>0</v>
      </c>
      <c r="J31" s="57">
        <v>0</v>
      </c>
      <c r="K31" s="55"/>
    </row>
    <row r="32" spans="1:11">
      <c r="A32" s="56"/>
      <c r="B32" s="683" t="s">
        <v>114</v>
      </c>
      <c r="C32" s="683"/>
      <c r="D32" s="57">
        <v>0.2</v>
      </c>
      <c r="E32" s="57">
        <v>0.69</v>
      </c>
      <c r="F32" s="50"/>
      <c r="G32" s="683" t="s">
        <v>115</v>
      </c>
      <c r="H32" s="683"/>
      <c r="I32" s="57">
        <v>0</v>
      </c>
      <c r="J32" s="57">
        <v>0</v>
      </c>
      <c r="K32" s="55"/>
    </row>
    <row r="33" spans="1:11">
      <c r="A33" s="53"/>
      <c r="B33" s="58"/>
      <c r="C33" s="62"/>
      <c r="D33" s="49"/>
      <c r="E33" s="49"/>
      <c r="F33" s="50"/>
      <c r="G33" s="58"/>
      <c r="H33" s="59"/>
      <c r="I33" s="60"/>
      <c r="J33" s="60"/>
      <c r="K33" s="55"/>
    </row>
    <row r="34" spans="1:11">
      <c r="A34" s="63"/>
      <c r="B34" s="687" t="s">
        <v>116</v>
      </c>
      <c r="C34" s="687"/>
      <c r="D34" s="64">
        <f>D13+D23+D27</f>
        <v>106692498.49000001</v>
      </c>
      <c r="E34" s="64">
        <f>E13+E23+E27</f>
        <v>191218392.13</v>
      </c>
      <c r="F34" s="65"/>
      <c r="G34" s="684" t="s">
        <v>117</v>
      </c>
      <c r="H34" s="684"/>
      <c r="I34" s="66">
        <f>SUM(I35:I39)</f>
        <v>0</v>
      </c>
      <c r="J34" s="66">
        <f>SUM(J35:J39)</f>
        <v>0</v>
      </c>
      <c r="K34" s="55"/>
    </row>
    <row r="35" spans="1:11">
      <c r="A35" s="53"/>
      <c r="B35" s="687"/>
      <c r="C35" s="687"/>
      <c r="D35" s="49"/>
      <c r="E35" s="49"/>
      <c r="F35" s="50"/>
      <c r="G35" s="683" t="s">
        <v>118</v>
      </c>
      <c r="H35" s="683"/>
      <c r="I35" s="57">
        <v>0</v>
      </c>
      <c r="J35" s="57">
        <v>0</v>
      </c>
      <c r="K35" s="55"/>
    </row>
    <row r="36" spans="1:11">
      <c r="A36" s="67"/>
      <c r="B36" s="50"/>
      <c r="C36" s="50"/>
      <c r="D36" s="50"/>
      <c r="E36" s="50"/>
      <c r="F36" s="50"/>
      <c r="G36" s="683" t="s">
        <v>119</v>
      </c>
      <c r="H36" s="683"/>
      <c r="I36" s="57">
        <v>0</v>
      </c>
      <c r="J36" s="57">
        <v>0</v>
      </c>
      <c r="K36" s="55"/>
    </row>
    <row r="37" spans="1:11">
      <c r="A37" s="67"/>
      <c r="B37" s="50"/>
      <c r="C37" s="50"/>
      <c r="D37" s="50"/>
      <c r="E37" s="50"/>
      <c r="F37" s="50"/>
      <c r="G37" s="683" t="s">
        <v>120</v>
      </c>
      <c r="H37" s="683"/>
      <c r="I37" s="57">
        <v>0</v>
      </c>
      <c r="J37" s="57">
        <v>0</v>
      </c>
      <c r="K37" s="55"/>
    </row>
    <row r="38" spans="1:11">
      <c r="A38" s="67"/>
      <c r="B38" s="50"/>
      <c r="C38" s="50"/>
      <c r="D38" s="50"/>
      <c r="E38" s="50"/>
      <c r="F38" s="50"/>
      <c r="G38" s="683" t="s">
        <v>121</v>
      </c>
      <c r="H38" s="683"/>
      <c r="I38" s="57">
        <v>0</v>
      </c>
      <c r="J38" s="57">
        <v>0</v>
      </c>
      <c r="K38" s="55"/>
    </row>
    <row r="39" spans="1:11">
      <c r="A39" s="67"/>
      <c r="B39" s="50"/>
      <c r="C39" s="50"/>
      <c r="D39" s="50"/>
      <c r="E39" s="50"/>
      <c r="F39" s="50"/>
      <c r="G39" s="683" t="s">
        <v>122</v>
      </c>
      <c r="H39" s="683"/>
      <c r="I39" s="57">
        <v>0</v>
      </c>
      <c r="J39" s="57">
        <v>0</v>
      </c>
      <c r="K39" s="55"/>
    </row>
    <row r="40" spans="1:11">
      <c r="A40" s="67"/>
      <c r="B40" s="50"/>
      <c r="C40" s="50"/>
      <c r="D40" s="50"/>
      <c r="E40" s="50"/>
      <c r="F40" s="50"/>
      <c r="G40" s="58"/>
      <c r="H40" s="59"/>
      <c r="I40" s="60"/>
      <c r="J40" s="60"/>
      <c r="K40" s="55"/>
    </row>
    <row r="41" spans="1:11">
      <c r="A41" s="67"/>
      <c r="B41" s="50"/>
      <c r="C41" s="50"/>
      <c r="D41" s="50"/>
      <c r="E41" s="50"/>
      <c r="F41" s="50"/>
      <c r="G41" s="685" t="s">
        <v>123</v>
      </c>
      <c r="H41" s="685"/>
      <c r="I41" s="66">
        <f>SUM(I42:I47)</f>
        <v>1.42</v>
      </c>
      <c r="J41" s="66">
        <f>SUM(J42:J47)</f>
        <v>12709732.289999999</v>
      </c>
      <c r="K41" s="55"/>
    </row>
    <row r="42" spans="1:11" ht="26.25" customHeight="1">
      <c r="A42" s="67"/>
      <c r="B42" s="50"/>
      <c r="C42" s="50"/>
      <c r="D42" s="50"/>
      <c r="E42" s="50"/>
      <c r="F42" s="50"/>
      <c r="G42" s="686" t="s">
        <v>124</v>
      </c>
      <c r="H42" s="686"/>
      <c r="I42" s="57">
        <v>0</v>
      </c>
      <c r="J42" s="57">
        <v>12709741.289999999</v>
      </c>
      <c r="K42" s="55"/>
    </row>
    <row r="43" spans="1:11">
      <c r="A43" s="67"/>
      <c r="B43" s="50"/>
      <c r="C43" s="50"/>
      <c r="D43" s="50"/>
      <c r="E43" s="50"/>
      <c r="F43" s="50"/>
      <c r="G43" s="683" t="s">
        <v>125</v>
      </c>
      <c r="H43" s="683"/>
      <c r="I43" s="57">
        <v>0</v>
      </c>
      <c r="J43" s="57">
        <v>0</v>
      </c>
      <c r="K43" s="55"/>
    </row>
    <row r="44" spans="1:11" ht="12" customHeight="1">
      <c r="A44" s="67"/>
      <c r="B44" s="50"/>
      <c r="C44" s="50"/>
      <c r="D44" s="50"/>
      <c r="E44" s="50"/>
      <c r="F44" s="50"/>
      <c r="G44" s="683" t="s">
        <v>126</v>
      </c>
      <c r="H44" s="683"/>
      <c r="I44" s="57">
        <v>0</v>
      </c>
      <c r="J44" s="57">
        <v>0</v>
      </c>
      <c r="K44" s="55"/>
    </row>
    <row r="45" spans="1:11" ht="25.5" customHeight="1">
      <c r="A45" s="67"/>
      <c r="B45" s="50"/>
      <c r="C45" s="50"/>
      <c r="D45" s="50"/>
      <c r="E45" s="50"/>
      <c r="F45" s="50"/>
      <c r="G45" s="686" t="s">
        <v>195</v>
      </c>
      <c r="H45" s="686"/>
      <c r="I45" s="57">
        <v>0</v>
      </c>
      <c r="J45" s="57">
        <v>0</v>
      </c>
      <c r="K45" s="55"/>
    </row>
    <row r="46" spans="1:11">
      <c r="A46" s="67"/>
      <c r="B46" s="50"/>
      <c r="C46" s="50"/>
      <c r="D46" s="50"/>
      <c r="E46" s="50"/>
      <c r="F46" s="50"/>
      <c r="G46" s="683" t="s">
        <v>127</v>
      </c>
      <c r="H46" s="683"/>
      <c r="I46" s="57">
        <v>0</v>
      </c>
      <c r="J46" s="57">
        <v>0</v>
      </c>
      <c r="K46" s="55"/>
    </row>
    <row r="47" spans="1:11">
      <c r="A47" s="67"/>
      <c r="B47" s="50"/>
      <c r="C47" s="50"/>
      <c r="D47" s="50"/>
      <c r="E47" s="50"/>
      <c r="F47" s="50"/>
      <c r="G47" s="683" t="s">
        <v>128</v>
      </c>
      <c r="H47" s="683"/>
      <c r="I47" s="57">
        <v>1.42</v>
      </c>
      <c r="J47" s="57">
        <v>-9</v>
      </c>
      <c r="K47" s="55"/>
    </row>
    <row r="48" spans="1:11">
      <c r="A48" s="67"/>
      <c r="B48" s="50"/>
      <c r="C48" s="50"/>
      <c r="D48" s="50"/>
      <c r="E48" s="50"/>
      <c r="F48" s="50"/>
      <c r="G48" s="58"/>
      <c r="H48" s="59"/>
      <c r="I48" s="60"/>
      <c r="J48" s="60"/>
      <c r="K48" s="55"/>
    </row>
    <row r="49" spans="1:11">
      <c r="A49" s="67"/>
      <c r="B49" s="50"/>
      <c r="C49" s="50"/>
      <c r="D49" s="50"/>
      <c r="E49" s="50"/>
      <c r="F49" s="50"/>
      <c r="G49" s="685" t="s">
        <v>129</v>
      </c>
      <c r="H49" s="685"/>
      <c r="I49" s="66">
        <f>SUM(I50)</f>
        <v>0</v>
      </c>
      <c r="J49" s="66">
        <f>SUM(J50)</f>
        <v>0</v>
      </c>
      <c r="K49" s="55"/>
    </row>
    <row r="50" spans="1:11">
      <c r="A50" s="67"/>
      <c r="B50" s="50"/>
      <c r="C50" s="50"/>
      <c r="D50" s="50"/>
      <c r="E50" s="50"/>
      <c r="F50" s="50"/>
      <c r="G50" s="683" t="s">
        <v>130</v>
      </c>
      <c r="H50" s="683"/>
      <c r="I50" s="57">
        <v>0</v>
      </c>
      <c r="J50" s="57">
        <v>0</v>
      </c>
      <c r="K50" s="55"/>
    </row>
    <row r="51" spans="1:11">
      <c r="A51" s="67"/>
      <c r="B51" s="50"/>
      <c r="C51" s="50"/>
      <c r="D51" s="50"/>
      <c r="E51" s="50"/>
      <c r="F51" s="50"/>
      <c r="G51" s="58"/>
      <c r="H51" s="59"/>
      <c r="I51" s="60"/>
      <c r="J51" s="60"/>
      <c r="K51" s="55"/>
    </row>
    <row r="52" spans="1:11">
      <c r="A52" s="67"/>
      <c r="B52" s="50"/>
      <c r="C52" s="50"/>
      <c r="D52" s="50"/>
      <c r="E52" s="50"/>
      <c r="F52" s="50"/>
      <c r="G52" s="687" t="s">
        <v>131</v>
      </c>
      <c r="H52" s="687"/>
      <c r="I52" s="68">
        <f>I13+I18+I29+I34+I41+I49</f>
        <v>74828700.180000007</v>
      </c>
      <c r="J52" s="68">
        <f>J13+J18+J29+J34+J41+J49</f>
        <v>202606556.25</v>
      </c>
      <c r="K52" s="69"/>
    </row>
    <row r="53" spans="1:11">
      <c r="A53" s="67"/>
      <c r="B53" s="50"/>
      <c r="C53" s="50"/>
      <c r="D53" s="50"/>
      <c r="E53" s="50"/>
      <c r="F53" s="50"/>
      <c r="G53" s="70"/>
      <c r="H53" s="70"/>
      <c r="I53" s="60"/>
      <c r="J53" s="60"/>
      <c r="K53" s="69"/>
    </row>
    <row r="54" spans="1:11">
      <c r="A54" s="67"/>
      <c r="B54" s="50"/>
      <c r="C54" s="50"/>
      <c r="D54" s="50"/>
      <c r="E54" s="50"/>
      <c r="F54" s="50"/>
      <c r="G54" s="689" t="s">
        <v>132</v>
      </c>
      <c r="H54" s="689"/>
      <c r="I54" s="68">
        <f>D34-I52</f>
        <v>31863798.310000002</v>
      </c>
      <c r="J54" s="68">
        <f>E34-J52</f>
        <v>-11388164.120000005</v>
      </c>
      <c r="K54" s="69"/>
    </row>
    <row r="55" spans="1:11" ht="6" customHeight="1">
      <c r="A55" s="71"/>
      <c r="B55" s="72"/>
      <c r="C55" s="72"/>
      <c r="D55" s="72"/>
      <c r="E55" s="72"/>
      <c r="F55" s="72"/>
      <c r="G55" s="73"/>
      <c r="H55" s="73"/>
      <c r="I55" s="72"/>
      <c r="J55" s="72"/>
      <c r="K55" s="74"/>
    </row>
    <row r="56" spans="1:11" ht="6" customHeight="1">
      <c r="A56" s="32"/>
      <c r="B56" s="32"/>
      <c r="C56" s="32"/>
      <c r="D56" s="32"/>
      <c r="E56" s="32"/>
      <c r="F56" s="32"/>
      <c r="G56" s="35"/>
      <c r="H56" s="35"/>
      <c r="I56" s="32"/>
      <c r="J56" s="32"/>
      <c r="K56" s="32"/>
    </row>
    <row r="57" spans="1:11" ht="6" customHeight="1">
      <c r="A57" s="72"/>
      <c r="B57" s="75"/>
      <c r="C57" s="76"/>
      <c r="D57" s="77"/>
      <c r="E57" s="77"/>
      <c r="F57" s="72"/>
      <c r="G57" s="78"/>
      <c r="H57" s="79"/>
      <c r="I57" s="77"/>
      <c r="J57" s="77"/>
      <c r="K57" s="72"/>
    </row>
    <row r="58" spans="1:11" ht="6" customHeight="1">
      <c r="A58" s="32"/>
      <c r="B58" s="59"/>
      <c r="C58" s="80"/>
      <c r="D58" s="81"/>
      <c r="E58" s="81"/>
      <c r="F58" s="32"/>
      <c r="G58" s="82"/>
      <c r="H58" s="83"/>
      <c r="I58" s="81"/>
      <c r="J58" s="81"/>
      <c r="K58" s="32"/>
    </row>
    <row r="59" spans="1:11" ht="15" customHeight="1">
      <c r="A59" s="59" t="s">
        <v>76</v>
      </c>
      <c r="C59" s="59"/>
      <c r="D59" s="59"/>
      <c r="E59" s="59"/>
      <c r="F59" s="59"/>
      <c r="G59" s="59"/>
      <c r="H59" s="59"/>
      <c r="I59" s="59"/>
      <c r="J59" s="59"/>
    </row>
    <row r="60" spans="1:11" ht="9.75" customHeight="1">
      <c r="B60" s="59"/>
      <c r="C60" s="80"/>
      <c r="D60" s="81"/>
      <c r="E60" s="81"/>
      <c r="G60" s="82"/>
      <c r="H60" s="80"/>
      <c r="I60" s="81"/>
      <c r="J60" s="81"/>
    </row>
    <row r="61" spans="1:11" ht="30" customHeight="1">
      <c r="B61" s="59"/>
      <c r="C61" s="690"/>
      <c r="D61" s="690"/>
      <c r="E61" s="81"/>
      <c r="G61" s="691"/>
      <c r="H61" s="691"/>
      <c r="I61" s="81"/>
      <c r="J61" s="81"/>
    </row>
    <row r="62" spans="1:11" ht="14.1" customHeight="1">
      <c r="B62" s="84"/>
      <c r="C62" s="692" t="s">
        <v>512</v>
      </c>
      <c r="D62" s="692"/>
      <c r="E62" s="81"/>
      <c r="F62" s="81"/>
      <c r="G62" s="692" t="s">
        <v>652</v>
      </c>
      <c r="H62" s="692"/>
      <c r="I62" s="85"/>
      <c r="J62" s="81"/>
    </row>
    <row r="63" spans="1:11" ht="14.1" customHeight="1">
      <c r="B63" s="86"/>
      <c r="C63" s="688" t="s">
        <v>513</v>
      </c>
      <c r="D63" s="688"/>
      <c r="E63" s="87"/>
      <c r="F63" s="87"/>
      <c r="G63" s="688" t="s">
        <v>653</v>
      </c>
      <c r="H63" s="688"/>
      <c r="I63" s="85"/>
      <c r="J63" s="81"/>
    </row>
    <row r="64" spans="1:11" ht="9.9499999999999993" customHeight="1">
      <c r="D64" s="88"/>
    </row>
    <row r="65" spans="2:11">
      <c r="B65" s="32"/>
      <c r="C65" s="32"/>
      <c r="D65" s="88"/>
      <c r="E65" s="32"/>
      <c r="F65" s="32"/>
      <c r="G65" s="35"/>
      <c r="H65" s="35"/>
      <c r="I65" s="32"/>
      <c r="J65" s="32"/>
      <c r="K65" s="32"/>
    </row>
    <row r="66" spans="2:11">
      <c r="D66" s="88"/>
    </row>
  </sheetData>
  <sheetProtection formatCells="0" selectLockedCells="1"/>
  <mergeCells count="69">
    <mergeCell ref="C63:D63"/>
    <mergeCell ref="G63:H63"/>
    <mergeCell ref="G54:H54"/>
    <mergeCell ref="C61:D61"/>
    <mergeCell ref="G61:H61"/>
    <mergeCell ref="C62:D62"/>
    <mergeCell ref="G62:H62"/>
    <mergeCell ref="G52:H52"/>
    <mergeCell ref="G38:H38"/>
    <mergeCell ref="G39:H39"/>
    <mergeCell ref="G41:H41"/>
    <mergeCell ref="G42:H42"/>
    <mergeCell ref="G43:H43"/>
    <mergeCell ref="G44:H44"/>
    <mergeCell ref="G45:H45"/>
    <mergeCell ref="G46:H46"/>
    <mergeCell ref="G47:H47"/>
    <mergeCell ref="G49:H49"/>
    <mergeCell ref="G50:H50"/>
    <mergeCell ref="G37:H37"/>
    <mergeCell ref="B30:C30"/>
    <mergeCell ref="G30:H30"/>
    <mergeCell ref="B31:C31"/>
    <mergeCell ref="G31:H31"/>
    <mergeCell ref="B32:C32"/>
    <mergeCell ref="G32:H32"/>
    <mergeCell ref="B34:C34"/>
    <mergeCell ref="G34:H34"/>
    <mergeCell ref="B35:C35"/>
    <mergeCell ref="G35:H35"/>
    <mergeCell ref="G36:H36"/>
    <mergeCell ref="G26:H26"/>
    <mergeCell ref="B27:C27"/>
    <mergeCell ref="G27:H27"/>
    <mergeCell ref="B28:C28"/>
    <mergeCell ref="B29:C29"/>
    <mergeCell ref="G29:H29"/>
    <mergeCell ref="B25:C25"/>
    <mergeCell ref="G25:H25"/>
    <mergeCell ref="B19:C19"/>
    <mergeCell ref="G19:H19"/>
    <mergeCell ref="B20:C20"/>
    <mergeCell ref="G20:H20"/>
    <mergeCell ref="B21:C21"/>
    <mergeCell ref="G21:H21"/>
    <mergeCell ref="G22:H22"/>
    <mergeCell ref="B23:C23"/>
    <mergeCell ref="G23:H23"/>
    <mergeCell ref="B24:C24"/>
    <mergeCell ref="G24:H24"/>
    <mergeCell ref="B18:C18"/>
    <mergeCell ref="G18:H18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B10:C10"/>
    <mergeCell ref="G10:H10"/>
    <mergeCell ref="C3:I3"/>
    <mergeCell ref="C4:I4"/>
    <mergeCell ref="C5:I5"/>
    <mergeCell ref="F7:H7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12"/>
  <sheetViews>
    <sheetView showGridLines="0" tabSelected="1" topLeftCell="A16" zoomScale="85" zoomScaleNormal="85" workbookViewId="0">
      <selection activeCell="B20" sqref="B20"/>
    </sheetView>
  </sheetViews>
  <sheetFormatPr baseColWidth="10" defaultColWidth="11.42578125" defaultRowHeight="12.75"/>
  <cols>
    <col min="1" max="1" width="11.42578125" style="25"/>
    <col min="2" max="2" width="70.28515625" style="25" customWidth="1"/>
    <col min="3" max="6" width="26.7109375" style="25" customWidth="1"/>
    <col min="7" max="7" width="14.85546875" style="25" bestFit="1" customWidth="1"/>
    <col min="8" max="16384" width="11.42578125" style="25"/>
  </cols>
  <sheetData>
    <row r="2" spans="1:12" ht="4.5" customHeight="1">
      <c r="A2" s="761"/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</row>
    <row r="3" spans="1:12" ht="15" customHeight="1">
      <c r="A3" s="762" t="s">
        <v>445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</row>
    <row r="4" spans="1:12" ht="24" customHeight="1">
      <c r="A4" s="762" t="s">
        <v>953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</row>
    <row r="5" spans="1:12">
      <c r="B5" s="284"/>
      <c r="C5" s="285"/>
      <c r="D5" s="286"/>
      <c r="E5" s="286"/>
      <c r="F5" s="286"/>
    </row>
    <row r="7" spans="1:12">
      <c r="B7" s="30"/>
      <c r="C7" s="139"/>
      <c r="D7" s="31"/>
      <c r="E7" s="32"/>
      <c r="F7" s="80"/>
      <c r="G7" s="30" t="s">
        <v>3</v>
      </c>
      <c r="H7" s="287" t="s">
        <v>511</v>
      </c>
      <c r="I7" s="288"/>
      <c r="J7" s="72"/>
      <c r="K7" s="76"/>
      <c r="L7" s="72"/>
    </row>
    <row r="9" spans="1:12" ht="15">
      <c r="A9" s="763" t="s">
        <v>396</v>
      </c>
      <c r="B9" s="763"/>
      <c r="C9" s="763"/>
      <c r="D9" s="763"/>
      <c r="E9" s="763"/>
      <c r="F9" s="763"/>
      <c r="G9" s="763"/>
      <c r="H9" s="763"/>
      <c r="I9" s="763"/>
      <c r="J9" s="763"/>
      <c r="K9" s="763"/>
      <c r="L9" s="763"/>
    </row>
    <row r="10" spans="1:12">
      <c r="B10" s="289"/>
      <c r="C10" s="139"/>
      <c r="D10" s="31"/>
      <c r="E10" s="32"/>
      <c r="F10" s="80"/>
    </row>
    <row r="11" spans="1:12">
      <c r="B11" s="19" t="s">
        <v>387</v>
      </c>
      <c r="C11" s="290"/>
      <c r="D11" s="286"/>
      <c r="E11" s="286"/>
      <c r="F11" s="286"/>
    </row>
    <row r="12" spans="1:12">
      <c r="B12" s="291"/>
      <c r="C12" s="285"/>
      <c r="D12" s="286"/>
      <c r="E12" s="286"/>
      <c r="F12" s="286"/>
    </row>
    <row r="13" spans="1:12">
      <c r="B13" s="20" t="s">
        <v>359</v>
      </c>
      <c r="C13" s="285"/>
      <c r="D13" s="286"/>
      <c r="E13" s="286"/>
      <c r="F13" s="286"/>
    </row>
    <row r="14" spans="1:12">
      <c r="C14" s="285"/>
    </row>
    <row r="15" spans="1:12">
      <c r="B15" s="292" t="s">
        <v>507</v>
      </c>
      <c r="C15" s="32"/>
      <c r="D15" s="32"/>
      <c r="E15" s="32"/>
    </row>
    <row r="16" spans="1:12">
      <c r="B16" s="293"/>
      <c r="C16" s="32"/>
      <c r="D16" s="32"/>
      <c r="E16" s="32"/>
    </row>
    <row r="17" spans="2:5" ht="20.25" customHeight="1">
      <c r="B17" s="294" t="s">
        <v>361</v>
      </c>
      <c r="C17" s="295" t="s">
        <v>297</v>
      </c>
      <c r="D17" s="295" t="s">
        <v>362</v>
      </c>
      <c r="E17" s="295" t="s">
        <v>363</v>
      </c>
    </row>
    <row r="18" spans="2:5">
      <c r="B18" s="298"/>
      <c r="C18" s="299"/>
      <c r="D18" s="299">
        <v>0</v>
      </c>
      <c r="E18" s="299">
        <v>0</v>
      </c>
    </row>
    <row r="19" spans="2:5">
      <c r="B19" s="298" t="s">
        <v>958</v>
      </c>
      <c r="C19" s="299">
        <v>3416347.9</v>
      </c>
      <c r="D19" s="299"/>
      <c r="E19" s="299"/>
    </row>
    <row r="20" spans="2:5">
      <c r="B20" s="298" t="s">
        <v>663</v>
      </c>
      <c r="C20" s="299">
        <v>29704512.829999998</v>
      </c>
      <c r="D20" s="299"/>
      <c r="E20" s="299"/>
    </row>
    <row r="21" spans="2:5">
      <c r="B21" s="298" t="s">
        <v>664</v>
      </c>
      <c r="C21" s="299">
        <v>461544.69</v>
      </c>
      <c r="D21" s="299"/>
      <c r="E21" s="299"/>
    </row>
    <row r="22" spans="2:5">
      <c r="B22" s="298" t="s">
        <v>665</v>
      </c>
      <c r="C22" s="299">
        <v>300768.96000000002</v>
      </c>
      <c r="D22" s="299"/>
      <c r="E22" s="299"/>
    </row>
    <row r="23" spans="2:5">
      <c r="B23" s="298" t="s">
        <v>666</v>
      </c>
      <c r="C23" s="299">
        <v>3701287.38</v>
      </c>
      <c r="D23" s="299"/>
      <c r="E23" s="299"/>
    </row>
    <row r="24" spans="2:5">
      <c r="B24" s="298" t="s">
        <v>667</v>
      </c>
      <c r="C24" s="299">
        <v>6167433.25</v>
      </c>
      <c r="D24" s="299"/>
      <c r="E24" s="299"/>
    </row>
    <row r="25" spans="2:5">
      <c r="B25" s="298" t="s">
        <v>668</v>
      </c>
      <c r="C25" s="299">
        <v>3836328.76</v>
      </c>
      <c r="D25" s="299"/>
      <c r="E25" s="299"/>
    </row>
    <row r="26" spans="2:5">
      <c r="B26" s="298" t="s">
        <v>669</v>
      </c>
      <c r="C26" s="299">
        <v>1219313.47</v>
      </c>
      <c r="D26" s="299"/>
      <c r="E26" s="299"/>
    </row>
    <row r="27" spans="2:5">
      <c r="B27" s="298" t="s">
        <v>670</v>
      </c>
      <c r="C27" s="299">
        <v>7406876.6900000004</v>
      </c>
      <c r="D27" s="299"/>
      <c r="E27" s="299"/>
    </row>
    <row r="28" spans="2:5">
      <c r="B28" s="298" t="s">
        <v>671</v>
      </c>
      <c r="C28" s="299">
        <v>6097.86</v>
      </c>
      <c r="D28" s="299"/>
      <c r="E28" s="299"/>
    </row>
    <row r="29" spans="2:5">
      <c r="B29" s="298" t="s">
        <v>672</v>
      </c>
      <c r="C29" s="299">
        <v>2317.8200000000002</v>
      </c>
      <c r="D29" s="299">
        <v>0</v>
      </c>
      <c r="E29" s="299">
        <v>0</v>
      </c>
    </row>
    <row r="30" spans="2:5">
      <c r="B30" s="17"/>
      <c r="C30" s="300"/>
      <c r="D30" s="300">
        <v>0</v>
      </c>
      <c r="E30" s="300">
        <v>0</v>
      </c>
    </row>
    <row r="31" spans="2:5">
      <c r="B31" s="293"/>
      <c r="C31" s="565">
        <f>SUM(C18:C30)</f>
        <v>56222829.609999992</v>
      </c>
      <c r="D31" s="295"/>
      <c r="E31" s="295">
        <f>SUM(E18:E30)</f>
        <v>0</v>
      </c>
    </row>
    <row r="32" spans="2:5">
      <c r="B32" s="293"/>
      <c r="C32" s="32"/>
      <c r="D32" s="32"/>
      <c r="E32" s="32"/>
    </row>
    <row r="33" spans="2:6">
      <c r="B33" s="293"/>
      <c r="C33" s="32"/>
      <c r="D33" s="32"/>
      <c r="E33" s="32"/>
    </row>
    <row r="34" spans="2:6">
      <c r="B34" s="293"/>
      <c r="C34" s="32"/>
      <c r="D34" s="32"/>
      <c r="E34" s="32"/>
    </row>
    <row r="35" spans="2:6">
      <c r="B35" s="292" t="s">
        <v>364</v>
      </c>
      <c r="C35" s="301"/>
      <c r="D35" s="32"/>
      <c r="E35" s="32"/>
    </row>
    <row r="37" spans="2:6" ht="18.75" customHeight="1">
      <c r="B37" s="294" t="s">
        <v>365</v>
      </c>
      <c r="C37" s="295" t="s">
        <v>297</v>
      </c>
      <c r="D37" s="295" t="s">
        <v>673</v>
      </c>
      <c r="E37" s="295" t="s">
        <v>553</v>
      </c>
    </row>
    <row r="38" spans="2:6">
      <c r="B38" s="298"/>
      <c r="C38" s="302"/>
      <c r="D38" s="302"/>
      <c r="E38" s="302"/>
    </row>
    <row r="39" spans="2:6">
      <c r="B39" s="566" t="s">
        <v>674</v>
      </c>
      <c r="C39" s="302">
        <v>4514008.28</v>
      </c>
      <c r="D39" s="302">
        <v>4336306.3</v>
      </c>
      <c r="E39" s="302">
        <v>4471247.26</v>
      </c>
    </row>
    <row r="40" spans="2:6" ht="14.25" customHeight="1">
      <c r="B40" s="298"/>
      <c r="C40" s="302"/>
      <c r="D40" s="302"/>
      <c r="E40" s="302"/>
    </row>
    <row r="41" spans="2:6" ht="14.25" customHeight="1">
      <c r="B41" s="298"/>
      <c r="C41" s="302"/>
      <c r="D41" s="302"/>
      <c r="E41" s="302"/>
    </row>
    <row r="42" spans="2:6" ht="14.25" customHeight="1">
      <c r="B42" s="17"/>
      <c r="C42" s="303"/>
      <c r="D42" s="303"/>
      <c r="E42" s="303"/>
    </row>
    <row r="43" spans="2:6" ht="14.25" customHeight="1">
      <c r="C43" s="565">
        <f>SUM(C38:C42)</f>
        <v>4514008.28</v>
      </c>
      <c r="D43" s="565">
        <f>SUM(D38:D42)</f>
        <v>4336306.3</v>
      </c>
      <c r="E43" s="565">
        <f>SUM(E38:E42)</f>
        <v>4471247.26</v>
      </c>
    </row>
    <row r="44" spans="2:6" ht="14.25" customHeight="1">
      <c r="C44" s="304"/>
      <c r="D44" s="304"/>
      <c r="E44" s="304"/>
    </row>
    <row r="45" spans="2:6" ht="14.25" customHeight="1"/>
    <row r="46" spans="2:6" ht="23.25" customHeight="1">
      <c r="B46" s="294" t="s">
        <v>401</v>
      </c>
      <c r="C46" s="295" t="s">
        <v>297</v>
      </c>
      <c r="D46" s="295" t="s">
        <v>378</v>
      </c>
      <c r="E46" s="295" t="s">
        <v>379</v>
      </c>
      <c r="F46" s="295" t="s">
        <v>380</v>
      </c>
    </row>
    <row r="47" spans="2:6" ht="14.25" customHeight="1">
      <c r="B47" s="298"/>
      <c r="C47" s="302"/>
      <c r="D47" s="302"/>
      <c r="E47" s="302"/>
      <c r="F47" s="302"/>
    </row>
    <row r="48" spans="2:6" ht="14.25" customHeight="1">
      <c r="B48" s="566" t="s">
        <v>675</v>
      </c>
      <c r="C48" s="302">
        <v>212044.23</v>
      </c>
      <c r="D48" s="302">
        <v>212044.23</v>
      </c>
      <c r="E48" s="302"/>
      <c r="F48" s="302"/>
    </row>
    <row r="49" spans="2:6" ht="14.25" customHeight="1">
      <c r="B49" s="566" t="s">
        <v>676</v>
      </c>
      <c r="C49" s="302">
        <v>206131.18</v>
      </c>
      <c r="D49" s="302">
        <v>206131.18</v>
      </c>
      <c r="E49" s="302"/>
      <c r="F49" s="302"/>
    </row>
    <row r="50" spans="2:6" ht="14.25" customHeight="1">
      <c r="B50" s="566" t="s">
        <v>677</v>
      </c>
      <c r="C50" s="302">
        <v>12585.47</v>
      </c>
      <c r="D50" s="302">
        <v>12585.47</v>
      </c>
      <c r="E50" s="302"/>
      <c r="F50" s="302"/>
    </row>
    <row r="51" spans="2:6" ht="14.25" customHeight="1">
      <c r="B51" s="566" t="s">
        <v>678</v>
      </c>
      <c r="C51" s="302">
        <v>42280955.100000001</v>
      </c>
      <c r="D51" s="302">
        <v>42280955.100000001</v>
      </c>
      <c r="E51" s="302"/>
      <c r="F51" s="302"/>
    </row>
    <row r="52" spans="2:6" ht="14.25" customHeight="1">
      <c r="B52" s="566" t="s">
        <v>679</v>
      </c>
      <c r="C52" s="302">
        <v>25156.86</v>
      </c>
      <c r="D52" s="302">
        <v>25156.86</v>
      </c>
      <c r="E52" s="302"/>
      <c r="F52" s="302"/>
    </row>
    <row r="53" spans="2:6" ht="14.25" customHeight="1">
      <c r="B53" s="566" t="s">
        <v>680</v>
      </c>
      <c r="C53" s="302">
        <v>16276476.91</v>
      </c>
      <c r="D53" s="302">
        <v>16276476.91</v>
      </c>
      <c r="E53" s="302"/>
      <c r="F53" s="302"/>
    </row>
    <row r="54" spans="2:6" ht="14.25" customHeight="1">
      <c r="B54" s="17"/>
      <c r="C54" s="303"/>
      <c r="D54" s="303"/>
      <c r="E54" s="303"/>
      <c r="F54" s="303"/>
    </row>
    <row r="55" spans="2:6" ht="14.25" customHeight="1">
      <c r="C55" s="565">
        <f>SUM(C46:C54)</f>
        <v>59013349.75</v>
      </c>
      <c r="D55" s="565">
        <f>SUM(D46:D54)</f>
        <v>59013349.75</v>
      </c>
      <c r="E55" s="565">
        <f>SUM(E46:E54)</f>
        <v>0</v>
      </c>
      <c r="F55" s="565">
        <f>SUM(F46:F54)</f>
        <v>0</v>
      </c>
    </row>
    <row r="56" spans="2:6" ht="14.25" customHeight="1"/>
    <row r="57" spans="2:6" ht="14.25" customHeight="1"/>
    <row r="58" spans="2:6" ht="14.25" customHeight="1"/>
    <row r="59" spans="2:6" ht="14.25" customHeight="1">
      <c r="B59" s="292" t="s">
        <v>368</v>
      </c>
    </row>
    <row r="60" spans="2:6" ht="14.25" customHeight="1">
      <c r="B60" s="305"/>
    </row>
    <row r="61" spans="2:6" ht="24" customHeight="1">
      <c r="B61" s="294" t="s">
        <v>366</v>
      </c>
      <c r="C61" s="295" t="s">
        <v>297</v>
      </c>
      <c r="D61" s="295" t="s">
        <v>367</v>
      </c>
    </row>
    <row r="62" spans="2:6" ht="14.25" customHeight="1">
      <c r="B62" s="296"/>
      <c r="C62" s="297"/>
      <c r="D62" s="297">
        <v>0</v>
      </c>
    </row>
    <row r="63" spans="2:6" ht="14.25" customHeight="1">
      <c r="B63" s="566" t="s">
        <v>681</v>
      </c>
      <c r="C63" s="302">
        <v>865.89</v>
      </c>
      <c r="D63" s="299"/>
    </row>
    <row r="64" spans="2:6" ht="14.25" customHeight="1">
      <c r="B64" s="566" t="s">
        <v>682</v>
      </c>
      <c r="C64" s="302">
        <v>238922.23</v>
      </c>
      <c r="D64" s="299"/>
    </row>
    <row r="65" spans="2:7" ht="14.25" customHeight="1">
      <c r="B65" s="566" t="s">
        <v>683</v>
      </c>
      <c r="C65" s="302">
        <v>126000</v>
      </c>
      <c r="D65" s="299"/>
    </row>
    <row r="66" spans="2:7" ht="14.25" customHeight="1">
      <c r="B66" s="566" t="s">
        <v>684</v>
      </c>
      <c r="C66" s="302">
        <v>132575.46</v>
      </c>
      <c r="D66" s="299"/>
    </row>
    <row r="67" spans="2:7" ht="14.25" customHeight="1">
      <c r="B67" s="566" t="s">
        <v>685</v>
      </c>
      <c r="C67" s="302">
        <v>1753.92</v>
      </c>
      <c r="D67" s="299"/>
    </row>
    <row r="68" spans="2:7" ht="14.25" customHeight="1">
      <c r="B68" s="566"/>
      <c r="C68" s="302"/>
      <c r="D68" s="299"/>
    </row>
    <row r="69" spans="2:7" ht="14.25" customHeight="1">
      <c r="B69" s="17"/>
      <c r="C69" s="300"/>
      <c r="D69" s="300">
        <v>0</v>
      </c>
    </row>
    <row r="70" spans="2:7" ht="14.25" customHeight="1">
      <c r="B70" s="306"/>
      <c r="C70" s="565">
        <f>SUM(C61:C69)</f>
        <v>500117.49999999994</v>
      </c>
      <c r="D70" s="295"/>
    </row>
    <row r="71" spans="2:7" ht="14.25" customHeight="1">
      <c r="B71" s="306"/>
      <c r="C71" s="307"/>
      <c r="D71" s="307"/>
    </row>
    <row r="72" spans="2:7" ht="9.75" customHeight="1">
      <c r="B72" s="306"/>
      <c r="C72" s="307"/>
      <c r="D72" s="307"/>
    </row>
    <row r="73" spans="2:7" ht="14.25" customHeight="1"/>
    <row r="74" spans="2:7" ht="14.25" customHeight="1">
      <c r="B74" s="292" t="s">
        <v>369</v>
      </c>
    </row>
    <row r="75" spans="2:7" ht="14.25" customHeight="1">
      <c r="B75" s="305"/>
    </row>
    <row r="76" spans="2:7" ht="27.75" customHeight="1">
      <c r="B76" s="294" t="s">
        <v>372</v>
      </c>
      <c r="C76" s="295" t="s">
        <v>297</v>
      </c>
      <c r="D76" s="295" t="s">
        <v>362</v>
      </c>
      <c r="E76" s="295" t="s">
        <v>305</v>
      </c>
      <c r="F76" s="308" t="s">
        <v>370</v>
      </c>
      <c r="G76" s="295" t="s">
        <v>371</v>
      </c>
    </row>
    <row r="77" spans="2:7" ht="14.25" customHeight="1">
      <c r="B77" s="309"/>
      <c r="C77" s="307"/>
      <c r="D77" s="307">
        <v>0</v>
      </c>
      <c r="E77" s="307">
        <v>0</v>
      </c>
      <c r="F77" s="307">
        <v>0</v>
      </c>
      <c r="G77" s="310">
        <v>0</v>
      </c>
    </row>
    <row r="78" spans="2:7" ht="14.25" customHeight="1">
      <c r="B78" s="309"/>
      <c r="C78" s="307"/>
      <c r="D78" s="307">
        <v>0</v>
      </c>
      <c r="E78" s="307">
        <v>0</v>
      </c>
      <c r="F78" s="307">
        <v>0</v>
      </c>
      <c r="G78" s="310">
        <v>0</v>
      </c>
    </row>
    <row r="79" spans="2:7" ht="14.25" customHeight="1">
      <c r="B79" s="309" t="s">
        <v>514</v>
      </c>
      <c r="C79" s="307"/>
      <c r="D79" s="307">
        <v>0</v>
      </c>
      <c r="E79" s="307">
        <v>0</v>
      </c>
      <c r="F79" s="307">
        <v>0</v>
      </c>
      <c r="G79" s="310">
        <v>0</v>
      </c>
    </row>
    <row r="80" spans="2:7" ht="14.25" customHeight="1">
      <c r="B80" s="311"/>
      <c r="C80" s="312"/>
      <c r="D80" s="312">
        <v>0</v>
      </c>
      <c r="E80" s="312">
        <v>0</v>
      </c>
      <c r="F80" s="312">
        <v>0</v>
      </c>
      <c r="G80" s="313">
        <v>0</v>
      </c>
    </row>
    <row r="81" spans="2:7" ht="15" customHeight="1">
      <c r="B81" s="306"/>
      <c r="C81" s="295">
        <f>SUM(C76:C80)</f>
        <v>0</v>
      </c>
      <c r="D81" s="314">
        <v>0</v>
      </c>
      <c r="E81" s="315">
        <v>0</v>
      </c>
      <c r="F81" s="315">
        <v>0</v>
      </c>
      <c r="G81" s="316">
        <v>0</v>
      </c>
    </row>
    <row r="82" spans="2:7">
      <c r="B82" s="306"/>
      <c r="C82" s="317"/>
      <c r="D82" s="317"/>
      <c r="E82" s="317"/>
      <c r="F82" s="317"/>
      <c r="G82" s="317"/>
    </row>
    <row r="83" spans="2:7">
      <c r="B83" s="306"/>
      <c r="C83" s="317"/>
      <c r="D83" s="317"/>
      <c r="E83" s="317"/>
      <c r="F83" s="317"/>
      <c r="G83" s="317"/>
    </row>
    <row r="84" spans="2:7">
      <c r="B84" s="306"/>
      <c r="C84" s="317"/>
      <c r="D84" s="317"/>
      <c r="E84" s="317"/>
      <c r="F84" s="317"/>
      <c r="G84" s="317"/>
    </row>
    <row r="85" spans="2:7" ht="26.25" customHeight="1">
      <c r="B85" s="294" t="s">
        <v>508</v>
      </c>
      <c r="C85" s="295" t="s">
        <v>297</v>
      </c>
      <c r="D85" s="295" t="s">
        <v>362</v>
      </c>
      <c r="E85" s="295" t="s">
        <v>373</v>
      </c>
      <c r="F85" s="317"/>
      <c r="G85" s="317"/>
    </row>
    <row r="86" spans="2:7">
      <c r="B86" s="296"/>
      <c r="C86" s="310"/>
      <c r="D86" s="299">
        <v>0</v>
      </c>
      <c r="E86" s="299">
        <v>0</v>
      </c>
      <c r="F86" s="317"/>
      <c r="G86" s="317"/>
    </row>
    <row r="87" spans="2:7">
      <c r="B87" s="298" t="s">
        <v>514</v>
      </c>
      <c r="C87" s="310"/>
      <c r="D87" s="299"/>
      <c r="E87" s="299"/>
      <c r="F87" s="317"/>
      <c r="G87" s="317"/>
    </row>
    <row r="88" spans="2:7">
      <c r="B88" s="17"/>
      <c r="C88" s="310"/>
      <c r="D88" s="299">
        <v>0</v>
      </c>
      <c r="E88" s="299">
        <v>0</v>
      </c>
      <c r="F88" s="317"/>
      <c r="G88" s="317"/>
    </row>
    <row r="89" spans="2:7" ht="16.5" customHeight="1">
      <c r="B89" s="306"/>
      <c r="C89" s="295">
        <f>SUM(C86:C88)</f>
        <v>0</v>
      </c>
      <c r="D89" s="767"/>
      <c r="E89" s="768"/>
      <c r="F89" s="317"/>
      <c r="G89" s="317"/>
    </row>
    <row r="90" spans="2:7">
      <c r="B90" s="306"/>
      <c r="C90" s="317"/>
      <c r="D90" s="317"/>
      <c r="E90" s="317"/>
      <c r="F90" s="317"/>
      <c r="G90" s="317"/>
    </row>
    <row r="91" spans="2:7">
      <c r="B91" s="306"/>
      <c r="C91" s="317"/>
      <c r="D91" s="317"/>
      <c r="E91" s="317"/>
      <c r="F91" s="317"/>
      <c r="G91" s="317"/>
    </row>
    <row r="92" spans="2:7">
      <c r="B92" s="306"/>
      <c r="C92" s="317"/>
      <c r="D92" s="317"/>
      <c r="E92" s="317"/>
      <c r="F92" s="317"/>
      <c r="G92" s="317"/>
    </row>
    <row r="93" spans="2:7">
      <c r="B93" s="306"/>
      <c r="C93" s="317"/>
      <c r="D93" s="317"/>
      <c r="E93" s="317"/>
      <c r="F93" s="317"/>
      <c r="G93" s="317"/>
    </row>
    <row r="94" spans="2:7">
      <c r="B94" s="305"/>
    </row>
    <row r="95" spans="2:7">
      <c r="B95" s="292" t="s">
        <v>360</v>
      </c>
    </row>
    <row r="97" spans="2:6">
      <c r="B97" s="305"/>
    </row>
    <row r="98" spans="2:6" ht="24" customHeight="1">
      <c r="B98" s="294" t="s">
        <v>298</v>
      </c>
      <c r="C98" s="295" t="s">
        <v>299</v>
      </c>
      <c r="D98" s="295" t="s">
        <v>300</v>
      </c>
      <c r="E98" s="295" t="s">
        <v>301</v>
      </c>
      <c r="F98" s="295" t="s">
        <v>302</v>
      </c>
    </row>
    <row r="99" spans="2:6">
      <c r="B99" s="567" t="s">
        <v>686</v>
      </c>
      <c r="C99" s="318">
        <v>22333764.199999999</v>
      </c>
      <c r="D99" s="318">
        <v>22333764.199999999</v>
      </c>
      <c r="E99" s="318">
        <v>0</v>
      </c>
      <c r="F99" s="318">
        <v>0</v>
      </c>
    </row>
    <row r="100" spans="2:6">
      <c r="B100" s="566" t="s">
        <v>687</v>
      </c>
      <c r="C100" s="302">
        <v>157256799.63999999</v>
      </c>
      <c r="D100" s="302">
        <v>157256799.63999999</v>
      </c>
      <c r="E100" s="302">
        <v>0</v>
      </c>
      <c r="F100" s="302"/>
    </row>
    <row r="101" spans="2:6">
      <c r="B101" s="566" t="s">
        <v>688</v>
      </c>
      <c r="C101" s="302">
        <v>5027372.62</v>
      </c>
      <c r="D101" s="302">
        <v>5027372.62</v>
      </c>
      <c r="E101" s="302">
        <v>0</v>
      </c>
      <c r="F101" s="302"/>
    </row>
    <row r="102" spans="2:6">
      <c r="B102" s="566" t="s">
        <v>689</v>
      </c>
      <c r="C102" s="302">
        <v>42129648.009999998</v>
      </c>
      <c r="D102" s="302">
        <v>42129648.009999998</v>
      </c>
      <c r="E102" s="302">
        <v>0</v>
      </c>
      <c r="F102" s="302"/>
    </row>
    <row r="103" spans="2:6">
      <c r="B103" s="566" t="s">
        <v>690</v>
      </c>
      <c r="C103" s="302">
        <v>15332358.550000001</v>
      </c>
      <c r="D103" s="302">
        <v>15332358.550000001</v>
      </c>
      <c r="E103" s="302">
        <v>0</v>
      </c>
      <c r="F103" s="302"/>
    </row>
    <row r="104" spans="2:6">
      <c r="B104" s="566" t="s">
        <v>691</v>
      </c>
      <c r="C104" s="302">
        <v>2402182.86</v>
      </c>
      <c r="D104" s="302">
        <v>2402182.86</v>
      </c>
      <c r="E104" s="302">
        <v>0</v>
      </c>
      <c r="F104" s="302"/>
    </row>
    <row r="105" spans="2:6">
      <c r="B105" s="566" t="s">
        <v>692</v>
      </c>
      <c r="C105" s="302">
        <v>6774286.2800000003</v>
      </c>
      <c r="D105" s="302">
        <v>6776574.6399999997</v>
      </c>
      <c r="E105" s="302">
        <v>2288.36</v>
      </c>
      <c r="F105" s="302"/>
    </row>
    <row r="106" spans="2:6">
      <c r="B106" s="566" t="s">
        <v>693</v>
      </c>
      <c r="C106" s="302">
        <v>14827270.279999999</v>
      </c>
      <c r="D106" s="302">
        <v>14827270.279999999</v>
      </c>
      <c r="E106" s="302">
        <v>0</v>
      </c>
      <c r="F106" s="302">
        <v>0</v>
      </c>
    </row>
    <row r="107" spans="2:6">
      <c r="B107" s="566" t="s">
        <v>694</v>
      </c>
      <c r="C107" s="302">
        <v>384490.27</v>
      </c>
      <c r="D107" s="302">
        <v>384490.27</v>
      </c>
      <c r="E107" s="302">
        <v>0</v>
      </c>
      <c r="F107" s="302"/>
    </row>
    <row r="108" spans="2:6">
      <c r="B108" s="566" t="s">
        <v>695</v>
      </c>
      <c r="C108" s="302">
        <v>35021845.060000002</v>
      </c>
      <c r="D108" s="302">
        <v>35021845.060000002</v>
      </c>
      <c r="E108" s="302">
        <v>0</v>
      </c>
      <c r="F108" s="302"/>
    </row>
    <row r="109" spans="2:6">
      <c r="B109" s="566" t="s">
        <v>696</v>
      </c>
      <c r="C109" s="302">
        <v>43314695.369999997</v>
      </c>
      <c r="D109" s="302">
        <v>43314695.369999997</v>
      </c>
      <c r="E109" s="302">
        <v>0</v>
      </c>
      <c r="F109" s="302"/>
    </row>
    <row r="110" spans="2:6">
      <c r="B110" s="566" t="s">
        <v>697</v>
      </c>
      <c r="C110" s="302">
        <v>2401960.15</v>
      </c>
      <c r="D110" s="302">
        <v>2463459.15</v>
      </c>
      <c r="E110" s="302">
        <v>61499</v>
      </c>
      <c r="F110" s="302"/>
    </row>
    <row r="111" spans="2:6">
      <c r="B111" s="566" t="s">
        <v>698</v>
      </c>
      <c r="C111" s="302">
        <v>6170323.4699999997</v>
      </c>
      <c r="D111" s="302">
        <v>6170323.4699999997</v>
      </c>
      <c r="E111" s="302">
        <v>0</v>
      </c>
      <c r="F111" s="302">
        <v>0</v>
      </c>
    </row>
    <row r="112" spans="2:6">
      <c r="B112" s="566" t="s">
        <v>699</v>
      </c>
      <c r="C112" s="302">
        <v>2663123.46</v>
      </c>
      <c r="D112" s="302">
        <v>2663123.46</v>
      </c>
      <c r="E112" s="302">
        <v>0</v>
      </c>
      <c r="F112" s="302"/>
    </row>
    <row r="113" spans="2:6">
      <c r="B113" s="566" t="s">
        <v>700</v>
      </c>
      <c r="C113" s="302">
        <v>25903.02</v>
      </c>
      <c r="D113" s="302">
        <v>74202.34</v>
      </c>
      <c r="E113" s="302">
        <v>48299.32</v>
      </c>
      <c r="F113" s="302"/>
    </row>
    <row r="114" spans="2:6">
      <c r="B114" s="566" t="s">
        <v>701</v>
      </c>
      <c r="C114" s="302">
        <v>1455682.99</v>
      </c>
      <c r="D114" s="302">
        <v>1455682.99</v>
      </c>
      <c r="E114" s="302">
        <v>0</v>
      </c>
      <c r="F114" s="302"/>
    </row>
    <row r="115" spans="2:6">
      <c r="B115" s="566" t="s">
        <v>702</v>
      </c>
      <c r="C115" s="302">
        <v>170787.99</v>
      </c>
      <c r="D115" s="302">
        <v>170787.99</v>
      </c>
      <c r="E115" s="302">
        <v>0</v>
      </c>
      <c r="F115" s="302"/>
    </row>
    <row r="116" spans="2:6">
      <c r="B116" s="566" t="s">
        <v>703</v>
      </c>
      <c r="C116" s="302">
        <v>20688560.219999999</v>
      </c>
      <c r="D116" s="302">
        <v>20688560.219999999</v>
      </c>
      <c r="E116" s="302">
        <v>0</v>
      </c>
      <c r="F116" s="302"/>
    </row>
    <row r="117" spans="2:6">
      <c r="B117" s="566" t="s">
        <v>704</v>
      </c>
      <c r="C117" s="302">
        <v>818296.98</v>
      </c>
      <c r="D117" s="302">
        <v>818296.98</v>
      </c>
      <c r="E117" s="302">
        <v>0</v>
      </c>
      <c r="F117" s="302"/>
    </row>
    <row r="118" spans="2:6">
      <c r="B118" s="566" t="s">
        <v>705</v>
      </c>
      <c r="C118" s="302">
        <v>7875144.4800000004</v>
      </c>
      <c r="D118" s="302">
        <v>7875144.4800000004</v>
      </c>
      <c r="E118" s="302">
        <v>0</v>
      </c>
      <c r="F118" s="302"/>
    </row>
    <row r="119" spans="2:6">
      <c r="B119" s="566" t="s">
        <v>706</v>
      </c>
      <c r="C119" s="302">
        <v>2416845.5099999998</v>
      </c>
      <c r="D119" s="302">
        <v>2416845.5099999998</v>
      </c>
      <c r="E119" s="302">
        <v>0</v>
      </c>
      <c r="F119" s="302"/>
    </row>
    <row r="120" spans="2:6">
      <c r="B120" s="566" t="s">
        <v>707</v>
      </c>
      <c r="C120" s="302">
        <v>31660.36</v>
      </c>
      <c r="D120" s="302">
        <v>31660.36</v>
      </c>
      <c r="E120" s="302">
        <v>0</v>
      </c>
      <c r="F120" s="302"/>
    </row>
    <row r="121" spans="2:6">
      <c r="B121" s="566" t="s">
        <v>708</v>
      </c>
      <c r="C121" s="302">
        <v>1912821</v>
      </c>
      <c r="D121" s="302">
        <v>1912821</v>
      </c>
      <c r="E121" s="302">
        <v>0</v>
      </c>
      <c r="F121" s="302"/>
    </row>
    <row r="122" spans="2:6">
      <c r="B122" s="566" t="s">
        <v>709</v>
      </c>
      <c r="C122" s="302">
        <v>7827551.7599999998</v>
      </c>
      <c r="D122" s="302">
        <v>7827551.7599999998</v>
      </c>
      <c r="E122" s="302">
        <v>0</v>
      </c>
      <c r="F122" s="302"/>
    </row>
    <row r="123" spans="2:6">
      <c r="B123" s="566" t="s">
        <v>710</v>
      </c>
      <c r="C123" s="302">
        <v>37700</v>
      </c>
      <c r="D123" s="302">
        <v>37700</v>
      </c>
      <c r="E123" s="302">
        <v>0</v>
      </c>
      <c r="F123" s="302"/>
    </row>
    <row r="124" spans="2:6">
      <c r="B124" s="566" t="s">
        <v>711</v>
      </c>
      <c r="C124" s="302">
        <v>174471.2</v>
      </c>
      <c r="D124" s="302">
        <v>174471.2</v>
      </c>
      <c r="E124" s="302">
        <v>0</v>
      </c>
      <c r="F124" s="302"/>
    </row>
    <row r="125" spans="2:6">
      <c r="B125" s="566" t="s">
        <v>712</v>
      </c>
      <c r="C125" s="302">
        <v>322102</v>
      </c>
      <c r="D125" s="302">
        <v>322102</v>
      </c>
      <c r="E125" s="302">
        <v>0</v>
      </c>
      <c r="F125" s="302"/>
    </row>
    <row r="126" spans="2:6">
      <c r="B126" s="566" t="s">
        <v>713</v>
      </c>
      <c r="C126" s="302">
        <v>11646.64</v>
      </c>
      <c r="D126" s="302">
        <v>11646.64</v>
      </c>
      <c r="E126" s="302">
        <v>0</v>
      </c>
      <c r="F126" s="302"/>
    </row>
    <row r="127" spans="2:6">
      <c r="B127" s="566" t="s">
        <v>714</v>
      </c>
      <c r="C127" s="302">
        <v>1420311.98</v>
      </c>
      <c r="D127" s="302">
        <v>1420311.98</v>
      </c>
      <c r="E127" s="302">
        <v>0</v>
      </c>
      <c r="F127" s="302"/>
    </row>
    <row r="128" spans="2:6">
      <c r="B128" s="566" t="s">
        <v>715</v>
      </c>
      <c r="C128" s="302">
        <v>14215684.789999999</v>
      </c>
      <c r="D128" s="302">
        <v>14215684.789999999</v>
      </c>
      <c r="E128" s="302">
        <v>0</v>
      </c>
      <c r="F128" s="302"/>
    </row>
    <row r="129" spans="2:6">
      <c r="B129" s="566" t="s">
        <v>716</v>
      </c>
      <c r="C129" s="302">
        <v>7076</v>
      </c>
      <c r="D129" s="302">
        <v>7076</v>
      </c>
      <c r="E129" s="302">
        <v>0</v>
      </c>
      <c r="F129" s="302"/>
    </row>
    <row r="130" spans="2:6">
      <c r="B130" s="566" t="s">
        <v>717</v>
      </c>
      <c r="C130" s="302">
        <v>323582.59999999998</v>
      </c>
      <c r="D130" s="302">
        <v>323582.59999999998</v>
      </c>
      <c r="E130" s="302">
        <v>0</v>
      </c>
      <c r="F130" s="302"/>
    </row>
    <row r="131" spans="2:6">
      <c r="B131" s="566" t="s">
        <v>718</v>
      </c>
      <c r="C131" s="302">
        <v>1438649.72</v>
      </c>
      <c r="D131" s="302">
        <v>1438649.72</v>
      </c>
      <c r="E131" s="302">
        <v>0</v>
      </c>
      <c r="F131" s="302"/>
    </row>
    <row r="132" spans="2:6">
      <c r="B132" s="566" t="s">
        <v>719</v>
      </c>
      <c r="C132" s="302">
        <v>4650708.7</v>
      </c>
      <c r="D132" s="302">
        <v>4650708.7</v>
      </c>
      <c r="E132" s="302">
        <v>0</v>
      </c>
      <c r="F132" s="302"/>
    </row>
    <row r="133" spans="2:6">
      <c r="B133" s="566" t="s">
        <v>720</v>
      </c>
      <c r="C133" s="302">
        <v>2873496.82</v>
      </c>
      <c r="D133" s="302">
        <v>2873496.82</v>
      </c>
      <c r="E133" s="302">
        <v>0</v>
      </c>
      <c r="F133" s="302"/>
    </row>
    <row r="134" spans="2:6">
      <c r="B134" s="566" t="s">
        <v>721</v>
      </c>
      <c r="C134" s="302">
        <v>1715353.48</v>
      </c>
      <c r="D134" s="302">
        <v>1715353.48</v>
      </c>
      <c r="E134" s="302">
        <v>0</v>
      </c>
      <c r="F134" s="302"/>
    </row>
    <row r="135" spans="2:6">
      <c r="B135" s="566" t="s">
        <v>722</v>
      </c>
      <c r="C135" s="302">
        <v>3073201.39</v>
      </c>
      <c r="D135" s="302">
        <v>3073201.39</v>
      </c>
      <c r="E135" s="302">
        <v>0</v>
      </c>
      <c r="F135" s="302"/>
    </row>
    <row r="136" spans="2:6">
      <c r="B136" s="566" t="s">
        <v>723</v>
      </c>
      <c r="C136" s="302">
        <v>229470.35</v>
      </c>
      <c r="D136" s="302">
        <v>229470.35</v>
      </c>
      <c r="E136" s="302">
        <v>0</v>
      </c>
      <c r="F136" s="302"/>
    </row>
    <row r="137" spans="2:6">
      <c r="B137" s="566" t="s">
        <v>724</v>
      </c>
      <c r="C137" s="302">
        <v>3085694.73</v>
      </c>
      <c r="D137" s="302">
        <v>3085694.73</v>
      </c>
      <c r="E137" s="302">
        <v>0</v>
      </c>
      <c r="F137" s="302"/>
    </row>
    <row r="138" spans="2:6">
      <c r="B138" s="566" t="s">
        <v>725</v>
      </c>
      <c r="C138" s="302">
        <v>9256694.0500000007</v>
      </c>
      <c r="D138" s="302">
        <v>9256694.0500000007</v>
      </c>
      <c r="E138" s="302">
        <v>0</v>
      </c>
      <c r="F138" s="302"/>
    </row>
    <row r="139" spans="2:6">
      <c r="B139" s="566" t="s">
        <v>726</v>
      </c>
      <c r="C139" s="302">
        <v>5709950.2400000002</v>
      </c>
      <c r="D139" s="302">
        <v>5709950.2400000002</v>
      </c>
      <c r="E139" s="302">
        <v>0</v>
      </c>
      <c r="F139" s="302"/>
    </row>
    <row r="140" spans="2:6">
      <c r="B140" s="566" t="s">
        <v>727</v>
      </c>
      <c r="C140" s="302">
        <v>0.01</v>
      </c>
      <c r="D140" s="302">
        <v>0.01</v>
      </c>
      <c r="E140" s="302">
        <v>0</v>
      </c>
      <c r="F140" s="302"/>
    </row>
    <row r="141" spans="2:6">
      <c r="B141" s="566" t="s">
        <v>728</v>
      </c>
      <c r="C141" s="302">
        <v>685000</v>
      </c>
      <c r="D141" s="302">
        <v>685000</v>
      </c>
      <c r="E141" s="302">
        <v>0</v>
      </c>
      <c r="F141" s="302"/>
    </row>
    <row r="142" spans="2:6">
      <c r="B142" s="566" t="s">
        <v>729</v>
      </c>
      <c r="C142" s="302">
        <v>1452105.44</v>
      </c>
      <c r="D142" s="302">
        <v>1452105.44</v>
      </c>
      <c r="E142" s="302">
        <v>0</v>
      </c>
      <c r="F142" s="302"/>
    </row>
    <row r="143" spans="2:6">
      <c r="B143" s="566" t="s">
        <v>730</v>
      </c>
      <c r="C143" s="302">
        <v>-56698210.579999998</v>
      </c>
      <c r="D143" s="302">
        <v>-56698210.579999998</v>
      </c>
      <c r="E143" s="302">
        <v>0</v>
      </c>
      <c r="F143" s="302"/>
    </row>
    <row r="144" spans="2:6">
      <c r="B144" s="566" t="s">
        <v>731</v>
      </c>
      <c r="C144" s="302">
        <v>-9217.85</v>
      </c>
      <c r="D144" s="302">
        <v>-9217.85</v>
      </c>
      <c r="E144" s="302">
        <v>0</v>
      </c>
      <c r="F144" s="302"/>
    </row>
    <row r="145" spans="2:6">
      <c r="B145" s="566" t="s">
        <v>732</v>
      </c>
      <c r="C145" s="302">
        <v>-14783756.619999999</v>
      </c>
      <c r="D145" s="302">
        <v>-14783756.619999999</v>
      </c>
      <c r="E145" s="302">
        <v>0</v>
      </c>
      <c r="F145" s="302"/>
    </row>
    <row r="146" spans="2:6">
      <c r="B146" s="566" t="s">
        <v>733</v>
      </c>
      <c r="C146" s="302">
        <v>-120350.16</v>
      </c>
      <c r="D146" s="302">
        <v>-120350.16</v>
      </c>
      <c r="E146" s="302">
        <v>0</v>
      </c>
      <c r="F146" s="302"/>
    </row>
    <row r="147" spans="2:6">
      <c r="B147" s="566" t="s">
        <v>734</v>
      </c>
      <c r="C147" s="302">
        <v>-1298062.3</v>
      </c>
      <c r="D147" s="302">
        <v>-1298062.3</v>
      </c>
      <c r="E147" s="302">
        <v>0</v>
      </c>
      <c r="F147" s="302"/>
    </row>
    <row r="148" spans="2:6">
      <c r="B148" s="566" t="s">
        <v>735</v>
      </c>
      <c r="C148" s="302">
        <v>-73738486.730000004</v>
      </c>
      <c r="D148" s="302">
        <v>-73738486.730000004</v>
      </c>
      <c r="E148" s="302">
        <v>0</v>
      </c>
      <c r="F148" s="302"/>
    </row>
    <row r="149" spans="2:6">
      <c r="B149" s="566" t="s">
        <v>736</v>
      </c>
      <c r="C149" s="302">
        <v>-5541221.4199999999</v>
      </c>
      <c r="D149" s="302">
        <v>-5541221.4199999999</v>
      </c>
      <c r="E149" s="302">
        <v>0</v>
      </c>
      <c r="F149" s="302"/>
    </row>
    <row r="150" spans="2:6">
      <c r="B150" s="566" t="s">
        <v>737</v>
      </c>
      <c r="C150" s="302">
        <v>-941213.01</v>
      </c>
      <c r="D150" s="302">
        <v>-941213.01</v>
      </c>
      <c r="E150" s="302">
        <v>0</v>
      </c>
      <c r="F150" s="302"/>
    </row>
    <row r="151" spans="2:6">
      <c r="B151" s="566" t="s">
        <v>738</v>
      </c>
      <c r="C151" s="302">
        <v>-863.43</v>
      </c>
      <c r="D151" s="302">
        <v>-863.43</v>
      </c>
      <c r="E151" s="302">
        <v>0</v>
      </c>
      <c r="F151" s="302"/>
    </row>
    <row r="152" spans="2:6">
      <c r="B152" s="566" t="s">
        <v>739</v>
      </c>
      <c r="C152" s="302">
        <v>-421383.01</v>
      </c>
      <c r="D152" s="302">
        <v>-421383.01</v>
      </c>
      <c r="E152" s="302">
        <v>0</v>
      </c>
      <c r="F152" s="302"/>
    </row>
    <row r="153" spans="2:6">
      <c r="B153" s="566" t="s">
        <v>740</v>
      </c>
      <c r="C153" s="302">
        <v>-9099240.5299999993</v>
      </c>
      <c r="D153" s="302">
        <v>-9099240.5299999993</v>
      </c>
      <c r="E153" s="302">
        <v>0</v>
      </c>
      <c r="F153" s="302"/>
    </row>
    <row r="154" spans="2:6">
      <c r="B154" s="566" t="s">
        <v>741</v>
      </c>
      <c r="C154" s="302">
        <v>-8099789.0899999999</v>
      </c>
      <c r="D154" s="302">
        <v>-8099789.0899999999</v>
      </c>
      <c r="E154" s="302">
        <v>0</v>
      </c>
      <c r="F154" s="302"/>
    </row>
    <row r="155" spans="2:6">
      <c r="B155" s="566" t="s">
        <v>742</v>
      </c>
      <c r="C155" s="302">
        <v>-1383485.76</v>
      </c>
      <c r="D155" s="302">
        <v>-1383485.76</v>
      </c>
      <c r="E155" s="302">
        <v>0</v>
      </c>
      <c r="F155" s="302"/>
    </row>
    <row r="156" spans="2:6">
      <c r="B156" s="566" t="s">
        <v>743</v>
      </c>
      <c r="C156" s="302">
        <v>-10010461.369999999</v>
      </c>
      <c r="D156" s="302">
        <v>-10010461.369999999</v>
      </c>
      <c r="E156" s="302">
        <v>0</v>
      </c>
      <c r="F156" s="302"/>
    </row>
    <row r="157" spans="2:6">
      <c r="B157" s="566" t="s">
        <v>744</v>
      </c>
      <c r="C157" s="302">
        <v>-9425</v>
      </c>
      <c r="D157" s="302">
        <v>-9425</v>
      </c>
      <c r="E157" s="302">
        <v>0</v>
      </c>
      <c r="F157" s="302"/>
    </row>
    <row r="158" spans="2:6">
      <c r="B158" s="566" t="s">
        <v>745</v>
      </c>
      <c r="C158" s="302">
        <v>-292907.68</v>
      </c>
      <c r="D158" s="302">
        <v>-292907.68</v>
      </c>
      <c r="E158" s="302">
        <v>0</v>
      </c>
      <c r="F158" s="302"/>
    </row>
    <row r="159" spans="2:6">
      <c r="B159" s="566" t="s">
        <v>746</v>
      </c>
      <c r="C159" s="302">
        <v>-543615.64</v>
      </c>
      <c r="D159" s="302">
        <v>-543615.64</v>
      </c>
      <c r="E159" s="302">
        <v>0</v>
      </c>
      <c r="F159" s="302"/>
    </row>
    <row r="160" spans="2:6">
      <c r="B160" s="566" t="s">
        <v>747</v>
      </c>
      <c r="C160" s="302">
        <v>-11646.64</v>
      </c>
      <c r="D160" s="302">
        <v>-11646.64</v>
      </c>
      <c r="E160" s="302">
        <v>0</v>
      </c>
      <c r="F160" s="302"/>
    </row>
    <row r="161" spans="2:6">
      <c r="B161" s="566" t="s">
        <v>748</v>
      </c>
      <c r="C161" s="302">
        <v>-18521613.219999999</v>
      </c>
      <c r="D161" s="302">
        <v>-18521613.219999999</v>
      </c>
      <c r="E161" s="302">
        <v>0</v>
      </c>
      <c r="F161" s="302"/>
    </row>
    <row r="162" spans="2:6">
      <c r="B162" s="566" t="s">
        <v>749</v>
      </c>
      <c r="C162" s="302">
        <v>-289033.74</v>
      </c>
      <c r="D162" s="302">
        <v>-289033.74</v>
      </c>
      <c r="E162" s="302">
        <v>0</v>
      </c>
      <c r="F162" s="302"/>
    </row>
    <row r="163" spans="2:6">
      <c r="B163" s="566" t="s">
        <v>750</v>
      </c>
      <c r="C163" s="302">
        <v>-4061218.26</v>
      </c>
      <c r="D163" s="302">
        <v>-4061218.26</v>
      </c>
      <c r="E163" s="302">
        <v>0</v>
      </c>
      <c r="F163" s="302"/>
    </row>
    <row r="164" spans="2:6">
      <c r="B164" s="566" t="s">
        <v>751</v>
      </c>
      <c r="C164" s="302">
        <v>-3515895.07</v>
      </c>
      <c r="D164" s="302">
        <v>-3515895.07</v>
      </c>
      <c r="E164" s="302">
        <v>0</v>
      </c>
      <c r="F164" s="302"/>
    </row>
    <row r="165" spans="2:6">
      <c r="B165" s="566" t="s">
        <v>752</v>
      </c>
      <c r="C165" s="302">
        <v>-2979572.39</v>
      </c>
      <c r="D165" s="302">
        <v>-2979572.39</v>
      </c>
      <c r="E165" s="302">
        <v>0</v>
      </c>
      <c r="F165" s="302"/>
    </row>
    <row r="166" spans="2:6">
      <c r="B166" s="566" t="s">
        <v>753</v>
      </c>
      <c r="C166" s="302">
        <v>-7694415.8799999999</v>
      </c>
      <c r="D166" s="302">
        <v>-7694415.8799999999</v>
      </c>
      <c r="E166" s="302">
        <v>0</v>
      </c>
      <c r="F166" s="302"/>
    </row>
    <row r="167" spans="2:6">
      <c r="B167" s="566"/>
      <c r="C167" s="302"/>
      <c r="D167" s="302"/>
      <c r="E167" s="302"/>
      <c r="F167" s="302"/>
    </row>
    <row r="168" spans="2:6">
      <c r="B168" s="298"/>
      <c r="C168" s="577"/>
      <c r="D168" s="577"/>
      <c r="E168" s="302"/>
      <c r="F168" s="302">
        <v>0</v>
      </c>
    </row>
    <row r="169" spans="2:6" ht="15">
      <c r="B169" s="555"/>
      <c r="C169" s="303"/>
      <c r="D169" s="303"/>
      <c r="E169" s="303"/>
      <c r="F169" s="303">
        <v>0</v>
      </c>
    </row>
    <row r="170" spans="2:6" ht="18" customHeight="1">
      <c r="C170" s="579">
        <f>SUM(C99:C166)</f>
        <v>229881189.29000011</v>
      </c>
      <c r="D170" s="579">
        <f>SUM(D99:D166)</f>
        <v>229993275.97000018</v>
      </c>
      <c r="E170" s="579">
        <f>SUM(E99:E166)</f>
        <v>112086.68</v>
      </c>
      <c r="F170" s="319"/>
    </row>
    <row r="173" spans="2:6" ht="21.75" customHeight="1">
      <c r="B173" s="294" t="s">
        <v>374</v>
      </c>
      <c r="C173" s="295" t="s">
        <v>299</v>
      </c>
      <c r="D173" s="295" t="s">
        <v>300</v>
      </c>
      <c r="E173" s="295" t="s">
        <v>301</v>
      </c>
      <c r="F173" s="295" t="s">
        <v>302</v>
      </c>
    </row>
    <row r="174" spans="2:6">
      <c r="B174" s="566"/>
      <c r="C174" s="302"/>
      <c r="D174" s="302"/>
      <c r="E174" s="302"/>
      <c r="F174" s="302"/>
    </row>
    <row r="175" spans="2:6">
      <c r="B175" s="566" t="s">
        <v>754</v>
      </c>
      <c r="C175" s="302">
        <v>2442117.84</v>
      </c>
      <c r="D175" s="302">
        <v>2442117.84</v>
      </c>
      <c r="E175" s="302"/>
      <c r="F175" s="302"/>
    </row>
    <row r="176" spans="2:6">
      <c r="B176" s="566" t="s">
        <v>755</v>
      </c>
      <c r="C176" s="302">
        <v>-732635.38</v>
      </c>
      <c r="D176" s="302">
        <v>-732635.38</v>
      </c>
      <c r="E176" s="302"/>
      <c r="F176" s="302"/>
    </row>
    <row r="177" spans="2:6">
      <c r="B177" s="566" t="s">
        <v>756</v>
      </c>
      <c r="C177" s="302">
        <v>-2053930.54</v>
      </c>
      <c r="D177" s="302">
        <v>-2053930.54</v>
      </c>
      <c r="E177" s="302"/>
      <c r="F177" s="302"/>
    </row>
    <row r="178" spans="2:6">
      <c r="B178" s="566" t="s">
        <v>757</v>
      </c>
      <c r="C178" s="302">
        <v>2927584.04</v>
      </c>
      <c r="D178" s="302">
        <v>2927584.04</v>
      </c>
      <c r="E178" s="302"/>
      <c r="F178" s="302"/>
    </row>
    <row r="179" spans="2:6">
      <c r="B179" s="566"/>
      <c r="C179" s="302"/>
      <c r="D179" s="302"/>
      <c r="E179" s="302"/>
      <c r="F179" s="302"/>
    </row>
    <row r="180" spans="2:6">
      <c r="B180" s="298"/>
      <c r="C180" s="577"/>
      <c r="D180" s="577"/>
      <c r="E180" s="302"/>
      <c r="F180" s="302"/>
    </row>
    <row r="181" spans="2:6" ht="14.25">
      <c r="B181" s="568"/>
      <c r="C181" s="303"/>
      <c r="D181" s="303"/>
      <c r="E181" s="303"/>
      <c r="F181" s="303"/>
    </row>
    <row r="182" spans="2:6" ht="16.5" customHeight="1">
      <c r="C182" s="578">
        <f>SUM(C175:C178)</f>
        <v>2583135.96</v>
      </c>
      <c r="D182" s="578">
        <f>SUM(D175:D178)</f>
        <v>2583135.96</v>
      </c>
      <c r="E182" s="578">
        <f>SUM(E175:E178)</f>
        <v>0</v>
      </c>
      <c r="F182" s="319"/>
    </row>
    <row r="185" spans="2:6" ht="27" customHeight="1">
      <c r="B185" s="294" t="s">
        <v>375</v>
      </c>
      <c r="C185" s="295" t="s">
        <v>297</v>
      </c>
    </row>
    <row r="186" spans="2:6">
      <c r="B186" s="296"/>
      <c r="C186" s="318"/>
    </row>
    <row r="187" spans="2:6">
      <c r="B187" s="298" t="s">
        <v>514</v>
      </c>
      <c r="C187" s="302"/>
    </row>
    <row r="188" spans="2:6">
      <c r="B188" s="17"/>
      <c r="C188" s="303"/>
    </row>
    <row r="189" spans="2:6" ht="15" customHeight="1">
      <c r="C189" s="295"/>
    </row>
    <row r="190" spans="2:6" ht="14.25">
      <c r="B190" s="569"/>
    </row>
    <row r="192" spans="2:6" ht="22.5" customHeight="1">
      <c r="B192" s="320" t="s">
        <v>377</v>
      </c>
      <c r="C192" s="321" t="s">
        <v>297</v>
      </c>
      <c r="D192" s="322" t="s">
        <v>376</v>
      </c>
    </row>
    <row r="193" spans="2:6">
      <c r="B193" s="323"/>
      <c r="C193" s="324"/>
      <c r="D193" s="325"/>
    </row>
    <row r="194" spans="2:6">
      <c r="B194" s="642" t="s">
        <v>758</v>
      </c>
      <c r="C194" s="643">
        <v>86519.35</v>
      </c>
      <c r="D194" s="326"/>
    </row>
    <row r="195" spans="2:6">
      <c r="B195" s="67"/>
      <c r="C195" s="327"/>
      <c r="D195" s="327"/>
    </row>
    <row r="196" spans="2:6">
      <c r="B196" s="67"/>
      <c r="C196" s="327"/>
      <c r="D196" s="327"/>
    </row>
    <row r="197" spans="2:6">
      <c r="B197" s="71"/>
      <c r="C197" s="328"/>
      <c r="D197" s="328"/>
    </row>
    <row r="198" spans="2:6" ht="14.25" customHeight="1">
      <c r="C198" s="295"/>
      <c r="D198" s="295"/>
    </row>
    <row r="202" spans="2:6">
      <c r="B202" s="19" t="s">
        <v>6</v>
      </c>
    </row>
    <row r="204" spans="2:6" ht="20.25" customHeight="1">
      <c r="B204" s="320" t="s">
        <v>509</v>
      </c>
      <c r="C204" s="321" t="s">
        <v>297</v>
      </c>
      <c r="D204" s="295" t="s">
        <v>378</v>
      </c>
      <c r="E204" s="295" t="s">
        <v>379</v>
      </c>
      <c r="F204" s="295" t="s">
        <v>380</v>
      </c>
    </row>
    <row r="205" spans="2:6">
      <c r="B205" s="567" t="s">
        <v>759</v>
      </c>
      <c r="C205" s="318">
        <v>585.79</v>
      </c>
      <c r="D205" s="318">
        <v>585.79</v>
      </c>
      <c r="E205" s="318"/>
      <c r="F205" s="318"/>
    </row>
    <row r="206" spans="2:6">
      <c r="B206" s="566" t="s">
        <v>760</v>
      </c>
      <c r="C206" s="302">
        <v>172846.91</v>
      </c>
      <c r="D206" s="302">
        <v>172846.91</v>
      </c>
      <c r="E206" s="302"/>
      <c r="F206" s="302"/>
    </row>
    <row r="207" spans="2:6">
      <c r="B207" s="566" t="s">
        <v>761</v>
      </c>
      <c r="C207" s="302">
        <v>110512.54</v>
      </c>
      <c r="D207" s="302">
        <v>110512.54</v>
      </c>
      <c r="E207" s="302"/>
      <c r="F207" s="302"/>
    </row>
    <row r="208" spans="2:6">
      <c r="B208" s="566" t="s">
        <v>762</v>
      </c>
      <c r="C208" s="302">
        <v>20785.689999999999</v>
      </c>
      <c r="D208" s="302">
        <v>20785.689999999999</v>
      </c>
      <c r="E208" s="302"/>
      <c r="F208" s="302"/>
    </row>
    <row r="209" spans="2:6">
      <c r="B209" s="566" t="s">
        <v>763</v>
      </c>
      <c r="C209" s="302">
        <v>37733.32</v>
      </c>
      <c r="D209" s="302">
        <v>37733.32</v>
      </c>
      <c r="E209" s="302"/>
      <c r="F209" s="302"/>
    </row>
    <row r="210" spans="2:6">
      <c r="B210" s="566" t="s">
        <v>764</v>
      </c>
      <c r="C210" s="302">
        <v>266136.26</v>
      </c>
      <c r="D210" s="302">
        <v>266136.26</v>
      </c>
      <c r="E210" s="302"/>
      <c r="F210" s="302"/>
    </row>
    <row r="211" spans="2:6">
      <c r="B211" s="566" t="s">
        <v>765</v>
      </c>
      <c r="C211" s="302">
        <v>197244.53</v>
      </c>
      <c r="D211" s="302">
        <v>197244.53</v>
      </c>
      <c r="E211" s="302"/>
      <c r="F211" s="302"/>
    </row>
    <row r="212" spans="2:6">
      <c r="B212" s="566" t="s">
        <v>766</v>
      </c>
      <c r="C212" s="302">
        <v>9415.6</v>
      </c>
      <c r="D212" s="302">
        <v>9415.6</v>
      </c>
      <c r="E212" s="302"/>
      <c r="F212" s="302"/>
    </row>
    <row r="213" spans="2:6">
      <c r="B213" s="566" t="s">
        <v>767</v>
      </c>
      <c r="C213" s="302">
        <v>28709.83</v>
      </c>
      <c r="D213" s="302">
        <v>28709.83</v>
      </c>
      <c r="E213" s="302"/>
      <c r="F213" s="302"/>
    </row>
    <row r="214" spans="2:6">
      <c r="B214" s="566" t="s">
        <v>768</v>
      </c>
      <c r="C214" s="302">
        <v>128033.45</v>
      </c>
      <c r="D214" s="302">
        <v>128033.45</v>
      </c>
      <c r="E214" s="302"/>
      <c r="F214" s="302"/>
    </row>
    <row r="215" spans="2:6">
      <c r="B215" s="566" t="s">
        <v>769</v>
      </c>
      <c r="C215" s="302">
        <v>27.11</v>
      </c>
      <c r="D215" s="302">
        <v>27.11</v>
      </c>
      <c r="E215" s="302"/>
      <c r="F215" s="302"/>
    </row>
    <row r="216" spans="2:6">
      <c r="B216" s="566" t="s">
        <v>770</v>
      </c>
      <c r="C216" s="302">
        <v>0.03</v>
      </c>
      <c r="D216" s="302">
        <v>0.03</v>
      </c>
      <c r="E216" s="302"/>
      <c r="F216" s="302"/>
    </row>
    <row r="217" spans="2:6">
      <c r="B217" s="566" t="s">
        <v>771</v>
      </c>
      <c r="C217" s="302">
        <v>-0.01</v>
      </c>
      <c r="D217" s="302">
        <v>-0.01</v>
      </c>
      <c r="E217" s="302"/>
      <c r="F217" s="302"/>
    </row>
    <row r="218" spans="2:6">
      <c r="B218" s="566" t="s">
        <v>772</v>
      </c>
      <c r="C218" s="302">
        <v>8032.92</v>
      </c>
      <c r="D218" s="302">
        <v>8032.92</v>
      </c>
      <c r="E218" s="302"/>
      <c r="F218" s="302"/>
    </row>
    <row r="219" spans="2:6">
      <c r="B219" s="566" t="s">
        <v>773</v>
      </c>
      <c r="C219" s="302">
        <v>140658.07999999999</v>
      </c>
      <c r="D219" s="302">
        <v>140658.07999999999</v>
      </c>
      <c r="E219" s="302"/>
      <c r="F219" s="302"/>
    </row>
    <row r="220" spans="2:6">
      <c r="B220" s="566" t="s">
        <v>774</v>
      </c>
      <c r="C220" s="302">
        <v>58734.39</v>
      </c>
      <c r="D220" s="302">
        <v>58734.39</v>
      </c>
      <c r="E220" s="302"/>
      <c r="F220" s="302"/>
    </row>
    <row r="221" spans="2:6">
      <c r="B221" s="566" t="s">
        <v>775</v>
      </c>
      <c r="C221" s="302">
        <v>907.08</v>
      </c>
      <c r="D221" s="302">
        <v>907.08</v>
      </c>
      <c r="E221" s="302"/>
      <c r="F221" s="302"/>
    </row>
    <row r="222" spans="2:6">
      <c r="B222" s="566" t="s">
        <v>776</v>
      </c>
      <c r="C222" s="302">
        <v>2102.65</v>
      </c>
      <c r="D222" s="302">
        <v>2102.65</v>
      </c>
      <c r="E222" s="302"/>
      <c r="F222" s="302"/>
    </row>
    <row r="223" spans="2:6">
      <c r="B223" s="566" t="s">
        <v>777</v>
      </c>
      <c r="C223" s="302">
        <v>53.6</v>
      </c>
      <c r="D223" s="302">
        <v>53.6</v>
      </c>
      <c r="E223" s="302"/>
      <c r="F223" s="302"/>
    </row>
    <row r="224" spans="2:6">
      <c r="B224" s="566" t="s">
        <v>778</v>
      </c>
      <c r="C224" s="302">
        <v>1987026.87</v>
      </c>
      <c r="D224" s="302">
        <v>1987026.87</v>
      </c>
      <c r="E224" s="302"/>
      <c r="F224" s="302"/>
    </row>
    <row r="225" spans="2:6">
      <c r="B225" s="566" t="s">
        <v>779</v>
      </c>
      <c r="C225" s="302">
        <v>18115.04</v>
      </c>
      <c r="D225" s="302">
        <v>18115.04</v>
      </c>
      <c r="E225" s="302"/>
      <c r="F225" s="302"/>
    </row>
    <row r="226" spans="2:6">
      <c r="B226" s="566" t="s">
        <v>780</v>
      </c>
      <c r="C226" s="302">
        <v>89307.19</v>
      </c>
      <c r="D226" s="302">
        <v>89307.19</v>
      </c>
      <c r="E226" s="302"/>
      <c r="F226" s="302"/>
    </row>
    <row r="227" spans="2:6">
      <c r="B227" s="566" t="s">
        <v>781</v>
      </c>
      <c r="C227" s="302">
        <v>7294878.7599999998</v>
      </c>
      <c r="D227" s="302">
        <v>7294878.7599999998</v>
      </c>
      <c r="E227" s="302"/>
      <c r="F227" s="302"/>
    </row>
    <row r="228" spans="2:6">
      <c r="B228" s="566" t="s">
        <v>782</v>
      </c>
      <c r="C228" s="302">
        <v>560039.52</v>
      </c>
      <c r="D228" s="302">
        <v>560039.52</v>
      </c>
      <c r="E228" s="302"/>
      <c r="F228" s="302"/>
    </row>
    <row r="229" spans="2:6">
      <c r="B229" s="566" t="s">
        <v>783</v>
      </c>
      <c r="C229" s="302">
        <v>-14019518.050000001</v>
      </c>
      <c r="D229" s="302">
        <v>-14019518.050000001</v>
      </c>
      <c r="E229" s="302"/>
      <c r="F229" s="302"/>
    </row>
    <row r="230" spans="2:6">
      <c r="B230" s="566" t="s">
        <v>784</v>
      </c>
      <c r="C230" s="302">
        <v>3712450.71</v>
      </c>
      <c r="D230" s="302">
        <v>3712450.71</v>
      </c>
      <c r="E230" s="302"/>
      <c r="F230" s="302"/>
    </row>
    <row r="231" spans="2:6">
      <c r="B231" s="566" t="s">
        <v>785</v>
      </c>
      <c r="C231" s="302">
        <v>1561981.86</v>
      </c>
      <c r="D231" s="302">
        <v>1561981.86</v>
      </c>
      <c r="E231" s="302"/>
      <c r="F231" s="302"/>
    </row>
    <row r="232" spans="2:6">
      <c r="B232" s="566" t="s">
        <v>786</v>
      </c>
      <c r="C232" s="302">
        <v>151904.53</v>
      </c>
      <c r="D232" s="302">
        <v>151904.53</v>
      </c>
      <c r="E232" s="302"/>
      <c r="F232" s="302"/>
    </row>
    <row r="233" spans="2:6">
      <c r="B233" s="17"/>
      <c r="C233" s="303"/>
      <c r="D233" s="303"/>
      <c r="E233" s="303"/>
      <c r="F233" s="303"/>
    </row>
    <row r="234" spans="2:6" ht="16.5" customHeight="1">
      <c r="C234" s="579">
        <f>SUM(C205:C232)</f>
        <v>2538706.1999999979</v>
      </c>
      <c r="D234" s="579">
        <f>SUM(D205:D232)</f>
        <v>2538706.1999999979</v>
      </c>
      <c r="E234" s="579">
        <f>SUM(E205:E232)</f>
        <v>0</v>
      </c>
      <c r="F234" s="579">
        <f>SUM(F205:F232)</f>
        <v>0</v>
      </c>
    </row>
    <row r="238" spans="2:6" ht="20.25" customHeight="1">
      <c r="B238" s="320" t="s">
        <v>382</v>
      </c>
      <c r="C238" s="321" t="s">
        <v>297</v>
      </c>
      <c r="D238" s="295" t="s">
        <v>381</v>
      </c>
      <c r="E238" s="295" t="s">
        <v>376</v>
      </c>
    </row>
    <row r="239" spans="2:6">
      <c r="B239" s="329"/>
      <c r="C239" s="330"/>
      <c r="D239" s="331"/>
      <c r="E239" s="332"/>
    </row>
    <row r="240" spans="2:6">
      <c r="B240" s="333" t="s">
        <v>514</v>
      </c>
      <c r="C240" s="334"/>
      <c r="D240" s="335"/>
      <c r="E240" s="336"/>
    </row>
    <row r="241" spans="2:5">
      <c r="B241" s="337"/>
      <c r="C241" s="338"/>
      <c r="D241" s="339"/>
      <c r="E241" s="340"/>
    </row>
    <row r="242" spans="2:5" ht="16.5" customHeight="1">
      <c r="C242" s="295">
        <f>SUM(C240:C241)</f>
        <v>0</v>
      </c>
      <c r="D242" s="765"/>
      <c r="E242" s="766"/>
    </row>
    <row r="245" spans="2:5" ht="27.75" customHeight="1">
      <c r="B245" s="320" t="s">
        <v>383</v>
      </c>
      <c r="C245" s="321" t="s">
        <v>297</v>
      </c>
      <c r="D245" s="295" t="s">
        <v>381</v>
      </c>
      <c r="E245" s="295" t="s">
        <v>376</v>
      </c>
    </row>
    <row r="246" spans="2:5">
      <c r="B246" s="580" t="s">
        <v>515</v>
      </c>
      <c r="C246" s="581">
        <v>-72010</v>
      </c>
      <c r="D246" s="331"/>
      <c r="E246" s="332"/>
    </row>
    <row r="247" spans="2:5" ht="12" customHeight="1">
      <c r="B247" s="582"/>
      <c r="C247" s="585"/>
      <c r="D247" s="335"/>
      <c r="E247" s="336"/>
    </row>
    <row r="248" spans="2:5">
      <c r="B248" s="337"/>
      <c r="C248" s="583"/>
      <c r="D248" s="339"/>
      <c r="E248" s="340"/>
    </row>
    <row r="249" spans="2:5" ht="15" customHeight="1">
      <c r="C249" s="584">
        <f>+C246</f>
        <v>-72010</v>
      </c>
      <c r="D249" s="765"/>
      <c r="E249" s="766"/>
    </row>
    <row r="250" spans="2:5" ht="14.25">
      <c r="B250" s="569"/>
    </row>
    <row r="252" spans="2:5" ht="24" customHeight="1">
      <c r="B252" s="320" t="s">
        <v>384</v>
      </c>
      <c r="C252" s="321" t="s">
        <v>297</v>
      </c>
      <c r="D252" s="295" t="s">
        <v>381</v>
      </c>
      <c r="E252" s="295" t="s">
        <v>376</v>
      </c>
    </row>
    <row r="253" spans="2:5">
      <c r="B253" s="329"/>
      <c r="C253" s="330"/>
      <c r="D253" s="331"/>
      <c r="E253" s="332"/>
    </row>
    <row r="254" spans="2:5">
      <c r="B254" s="333" t="s">
        <v>514</v>
      </c>
      <c r="C254" s="334"/>
      <c r="D254" s="335"/>
      <c r="E254" s="336"/>
    </row>
    <row r="255" spans="2:5">
      <c r="B255" s="337"/>
      <c r="C255" s="338"/>
      <c r="D255" s="339"/>
      <c r="E255" s="340"/>
    </row>
    <row r="256" spans="2:5" ht="16.5" customHeight="1">
      <c r="C256" s="295">
        <f>SUM(C254:C255)</f>
        <v>0</v>
      </c>
      <c r="D256" s="765"/>
      <c r="E256" s="766"/>
    </row>
    <row r="259" spans="2:5" ht="24" customHeight="1">
      <c r="B259" s="320" t="s">
        <v>385</v>
      </c>
      <c r="C259" s="321" t="s">
        <v>297</v>
      </c>
      <c r="D259" s="341" t="s">
        <v>381</v>
      </c>
      <c r="E259" s="341" t="s">
        <v>305</v>
      </c>
    </row>
    <row r="260" spans="2:5">
      <c r="B260" s="580" t="s">
        <v>516</v>
      </c>
      <c r="C260" s="318">
        <v>2899799.67</v>
      </c>
      <c r="D260" s="318">
        <v>0</v>
      </c>
      <c r="E260" s="318">
        <v>0</v>
      </c>
    </row>
    <row r="261" spans="2:5">
      <c r="B261" s="298" t="s">
        <v>510</v>
      </c>
      <c r="C261" s="577">
        <f>+C260</f>
        <v>2899799.67</v>
      </c>
      <c r="D261" s="302">
        <v>0</v>
      </c>
      <c r="E261" s="302">
        <v>0</v>
      </c>
    </row>
    <row r="262" spans="2:5">
      <c r="B262" s="17"/>
      <c r="C262" s="18"/>
      <c r="D262" s="18">
        <v>0</v>
      </c>
      <c r="E262" s="18">
        <v>0</v>
      </c>
    </row>
    <row r="263" spans="2:5" ht="18.75" customHeight="1">
      <c r="C263" s="565">
        <f>SUM(C261:C262)</f>
        <v>2899799.67</v>
      </c>
      <c r="D263" s="765"/>
      <c r="E263" s="766"/>
    </row>
    <row r="267" spans="2:5">
      <c r="B267" s="19" t="s">
        <v>388</v>
      </c>
    </row>
    <row r="268" spans="2:5">
      <c r="B268" s="19"/>
    </row>
    <row r="269" spans="2:5">
      <c r="B269" s="19" t="s">
        <v>386</v>
      </c>
    </row>
    <row r="271" spans="2:5" ht="24" customHeight="1">
      <c r="B271" s="342" t="s">
        <v>303</v>
      </c>
      <c r="C271" s="343" t="s">
        <v>297</v>
      </c>
      <c r="D271" s="295" t="s">
        <v>304</v>
      </c>
      <c r="E271" s="295" t="s">
        <v>305</v>
      </c>
    </row>
    <row r="272" spans="2:5">
      <c r="B272" s="567" t="s">
        <v>787</v>
      </c>
      <c r="C272" s="318">
        <v>17675</v>
      </c>
      <c r="D272" s="318">
        <v>0</v>
      </c>
      <c r="E272" s="318">
        <v>0</v>
      </c>
    </row>
    <row r="273" spans="2:5">
      <c r="B273" s="566" t="s">
        <v>788</v>
      </c>
      <c r="C273" s="302">
        <v>69500</v>
      </c>
      <c r="D273" s="302">
        <v>0</v>
      </c>
      <c r="E273" s="302">
        <v>0</v>
      </c>
    </row>
    <row r="274" spans="2:5">
      <c r="B274" s="566" t="s">
        <v>789</v>
      </c>
      <c r="C274" s="302">
        <v>1377755</v>
      </c>
      <c r="D274" s="302">
        <v>0</v>
      </c>
      <c r="E274" s="302">
        <v>0</v>
      </c>
    </row>
    <row r="275" spans="2:5">
      <c r="B275" s="566" t="s">
        <v>790</v>
      </c>
      <c r="C275" s="302">
        <v>15442</v>
      </c>
      <c r="D275" s="302">
        <v>0</v>
      </c>
      <c r="E275" s="302">
        <v>0</v>
      </c>
    </row>
    <row r="276" spans="2:5">
      <c r="B276" s="566" t="s">
        <v>791</v>
      </c>
      <c r="C276" s="302">
        <v>102553</v>
      </c>
      <c r="D276" s="302">
        <v>0</v>
      </c>
      <c r="E276" s="302">
        <v>0</v>
      </c>
    </row>
    <row r="277" spans="2:5">
      <c r="B277" s="566" t="s">
        <v>792</v>
      </c>
      <c r="C277" s="302">
        <v>2624280</v>
      </c>
      <c r="D277" s="302">
        <v>0</v>
      </c>
      <c r="E277" s="302">
        <v>0</v>
      </c>
    </row>
    <row r="278" spans="2:5">
      <c r="B278" s="566" t="s">
        <v>793</v>
      </c>
      <c r="C278" s="302">
        <v>1322784.81</v>
      </c>
      <c r="D278" s="302">
        <v>0</v>
      </c>
      <c r="E278" s="302">
        <v>0</v>
      </c>
    </row>
    <row r="279" spans="2:5">
      <c r="B279" s="566" t="s">
        <v>794</v>
      </c>
      <c r="C279" s="302">
        <v>4642780</v>
      </c>
      <c r="D279" s="302">
        <v>0</v>
      </c>
      <c r="E279" s="302">
        <v>0</v>
      </c>
    </row>
    <row r="280" spans="2:5">
      <c r="B280" s="566" t="s">
        <v>795</v>
      </c>
      <c r="C280" s="302">
        <v>2988160</v>
      </c>
      <c r="D280" s="302">
        <v>0</v>
      </c>
      <c r="E280" s="302">
        <v>0</v>
      </c>
    </row>
    <row r="281" spans="2:5">
      <c r="B281" s="566" t="s">
        <v>796</v>
      </c>
      <c r="C281" s="302">
        <v>209400</v>
      </c>
      <c r="D281" s="302">
        <v>0</v>
      </c>
      <c r="E281" s="302">
        <v>0</v>
      </c>
    </row>
    <row r="282" spans="2:5">
      <c r="B282" s="566" t="s">
        <v>797</v>
      </c>
      <c r="C282" s="302">
        <v>7609410.75</v>
      </c>
      <c r="D282" s="302">
        <v>0</v>
      </c>
      <c r="E282" s="302">
        <v>0</v>
      </c>
    </row>
    <row r="283" spans="2:5">
      <c r="B283" s="566" t="s">
        <v>798</v>
      </c>
      <c r="C283" s="302">
        <v>2025</v>
      </c>
      <c r="D283" s="302">
        <v>0</v>
      </c>
      <c r="E283" s="302">
        <v>0</v>
      </c>
    </row>
    <row r="284" spans="2:5">
      <c r="B284" s="566" t="s">
        <v>799</v>
      </c>
      <c r="C284" s="302">
        <v>206245.7</v>
      </c>
      <c r="D284" s="302">
        <v>0</v>
      </c>
      <c r="E284" s="302">
        <v>0</v>
      </c>
    </row>
    <row r="285" spans="2:5">
      <c r="B285" s="566" t="s">
        <v>800</v>
      </c>
      <c r="C285" s="302">
        <v>30972075.059999999</v>
      </c>
      <c r="D285" s="302">
        <v>0</v>
      </c>
      <c r="E285" s="302">
        <v>0</v>
      </c>
    </row>
    <row r="286" spans="2:5">
      <c r="B286" s="566" t="s">
        <v>801</v>
      </c>
      <c r="C286" s="302">
        <v>726996.18</v>
      </c>
      <c r="D286" s="302">
        <v>0</v>
      </c>
      <c r="E286" s="302">
        <v>0</v>
      </c>
    </row>
    <row r="287" spans="2:5">
      <c r="B287" s="566" t="s">
        <v>802</v>
      </c>
      <c r="C287" s="302">
        <v>2451122.7599999998</v>
      </c>
      <c r="D287" s="302">
        <v>0</v>
      </c>
      <c r="E287" s="302">
        <v>0</v>
      </c>
    </row>
    <row r="288" spans="2:5">
      <c r="B288" s="566" t="s">
        <v>803</v>
      </c>
      <c r="C288" s="302">
        <v>35135246.369999997</v>
      </c>
      <c r="D288" s="302">
        <v>0</v>
      </c>
      <c r="E288" s="302">
        <v>0</v>
      </c>
    </row>
    <row r="289" spans="2:5">
      <c r="B289" s="566" t="s">
        <v>804</v>
      </c>
      <c r="C289" s="302">
        <v>1924729.66</v>
      </c>
      <c r="D289" s="302">
        <v>0</v>
      </c>
      <c r="E289" s="302">
        <v>0</v>
      </c>
    </row>
    <row r="290" spans="2:5">
      <c r="B290" s="566" t="s">
        <v>805</v>
      </c>
      <c r="C290" s="302">
        <v>13189649.470000001</v>
      </c>
      <c r="D290" s="302">
        <v>0</v>
      </c>
      <c r="E290" s="302">
        <v>0</v>
      </c>
    </row>
    <row r="291" spans="2:5">
      <c r="B291" s="566"/>
      <c r="C291" s="302"/>
      <c r="D291" s="302">
        <v>0</v>
      </c>
      <c r="E291" s="302">
        <v>0</v>
      </c>
    </row>
    <row r="292" spans="2:5">
      <c r="B292" s="566"/>
      <c r="C292" s="302"/>
      <c r="D292" s="302">
        <v>0</v>
      </c>
      <c r="E292" s="302">
        <v>0</v>
      </c>
    </row>
    <row r="293" spans="2:5">
      <c r="B293" s="566"/>
      <c r="C293" s="302"/>
      <c r="D293" s="302">
        <v>0</v>
      </c>
      <c r="E293" s="302">
        <v>0</v>
      </c>
    </row>
    <row r="294" spans="2:5">
      <c r="B294" s="566"/>
      <c r="C294" s="302"/>
      <c r="D294" s="302">
        <v>0</v>
      </c>
      <c r="E294" s="302">
        <v>0</v>
      </c>
    </row>
    <row r="295" spans="2:5">
      <c r="B295" s="566"/>
      <c r="C295" s="302"/>
      <c r="D295" s="302">
        <v>0</v>
      </c>
      <c r="E295" s="302">
        <v>0</v>
      </c>
    </row>
    <row r="296" spans="2:5">
      <c r="B296" s="566"/>
      <c r="C296" s="302"/>
      <c r="D296" s="302">
        <v>0</v>
      </c>
      <c r="E296" s="302">
        <v>0</v>
      </c>
    </row>
    <row r="297" spans="2:5">
      <c r="B297" s="566"/>
      <c r="C297" s="302"/>
      <c r="D297" s="302">
        <v>0</v>
      </c>
      <c r="E297" s="302">
        <v>0</v>
      </c>
    </row>
    <row r="298" spans="2:5">
      <c r="B298" s="566"/>
      <c r="C298" s="302"/>
      <c r="D298" s="302">
        <v>0</v>
      </c>
      <c r="E298" s="302">
        <v>0</v>
      </c>
    </row>
    <row r="299" spans="2:5">
      <c r="B299" s="556"/>
      <c r="C299" s="302"/>
      <c r="D299" s="302">
        <v>0</v>
      </c>
      <c r="E299" s="302">
        <v>0</v>
      </c>
    </row>
    <row r="300" spans="2:5">
      <c r="B300" s="17"/>
      <c r="C300" s="303"/>
      <c r="D300" s="303"/>
      <c r="E300" s="303"/>
    </row>
    <row r="301" spans="2:5" ht="15.75" customHeight="1">
      <c r="C301" s="565">
        <f>SUM(C272:C300)</f>
        <v>105587830.75999999</v>
      </c>
      <c r="D301" s="765"/>
      <c r="E301" s="766"/>
    </row>
    <row r="304" spans="2:5" ht="24.75" customHeight="1">
      <c r="B304" s="342" t="s">
        <v>402</v>
      </c>
      <c r="C304" s="343" t="s">
        <v>297</v>
      </c>
      <c r="D304" s="295" t="s">
        <v>304</v>
      </c>
      <c r="E304" s="295" t="s">
        <v>305</v>
      </c>
    </row>
    <row r="305" spans="2:5">
      <c r="B305" s="557"/>
      <c r="C305" s="318"/>
      <c r="D305" s="318"/>
      <c r="E305" s="318"/>
    </row>
    <row r="306" spans="2:5">
      <c r="B306" s="644" t="s">
        <v>806</v>
      </c>
      <c r="C306" s="302">
        <v>1104340.1100000001</v>
      </c>
      <c r="D306" s="302"/>
      <c r="E306" s="302"/>
    </row>
    <row r="307" spans="2:5">
      <c r="B307" s="566" t="s">
        <v>807</v>
      </c>
      <c r="C307" s="302">
        <v>327.42</v>
      </c>
      <c r="D307" s="302"/>
      <c r="E307" s="302"/>
    </row>
    <row r="308" spans="2:5">
      <c r="B308" s="566" t="s">
        <v>808</v>
      </c>
      <c r="C308" s="302">
        <v>0.2</v>
      </c>
      <c r="D308" s="302"/>
      <c r="E308" s="302"/>
    </row>
    <row r="309" spans="2:5">
      <c r="B309" s="17"/>
      <c r="C309" s="303"/>
      <c r="D309" s="303"/>
      <c r="E309" s="303"/>
    </row>
    <row r="310" spans="2:5" ht="16.5" customHeight="1">
      <c r="C310" s="565">
        <f>SUM(C306:C308)</f>
        <v>1104667.73</v>
      </c>
      <c r="D310" s="765"/>
      <c r="E310" s="766"/>
    </row>
    <row r="314" spans="2:5">
      <c r="B314" s="19" t="s">
        <v>83</v>
      </c>
    </row>
    <row r="316" spans="2:5" ht="26.25" customHeight="1">
      <c r="B316" s="342" t="s">
        <v>306</v>
      </c>
      <c r="C316" s="343" t="s">
        <v>297</v>
      </c>
      <c r="D316" s="295" t="s">
        <v>307</v>
      </c>
      <c r="E316" s="295" t="s">
        <v>308</v>
      </c>
    </row>
    <row r="317" spans="2:5">
      <c r="B317" s="566"/>
      <c r="C317" s="302"/>
      <c r="D317" s="302"/>
      <c r="E317" s="302">
        <v>0</v>
      </c>
    </row>
    <row r="318" spans="2:5">
      <c r="B318" s="566" t="s">
        <v>809</v>
      </c>
      <c r="C318" s="302">
        <v>16599783.77</v>
      </c>
      <c r="D318" s="645">
        <v>0.2218</v>
      </c>
      <c r="E318" s="302"/>
    </row>
    <row r="319" spans="2:5">
      <c r="B319" s="566" t="s">
        <v>810</v>
      </c>
      <c r="C319" s="302">
        <v>19877149.449999999</v>
      </c>
      <c r="D319" s="645">
        <v>0.2656</v>
      </c>
      <c r="E319" s="302"/>
    </row>
    <row r="320" spans="2:5">
      <c r="B320" s="566" t="s">
        <v>811</v>
      </c>
      <c r="C320" s="302">
        <v>42286.26</v>
      </c>
      <c r="D320" s="645">
        <v>5.9999999999999995E-4</v>
      </c>
      <c r="E320" s="302"/>
    </row>
    <row r="321" spans="2:5">
      <c r="B321" s="566" t="s">
        <v>812</v>
      </c>
      <c r="C321" s="302">
        <v>116043.63</v>
      </c>
      <c r="D321" s="645">
        <v>1.6000000000000001E-3</v>
      </c>
      <c r="E321" s="302"/>
    </row>
    <row r="322" spans="2:5">
      <c r="B322" s="566" t="s">
        <v>813</v>
      </c>
      <c r="C322" s="302">
        <v>1604430.17</v>
      </c>
      <c r="D322" s="645">
        <v>2.1399999999999999E-2</v>
      </c>
      <c r="E322" s="302"/>
    </row>
    <row r="323" spans="2:5">
      <c r="B323" s="566" t="s">
        <v>814</v>
      </c>
      <c r="C323" s="302">
        <v>3537045.68</v>
      </c>
      <c r="D323" s="645">
        <v>4.7300000000000002E-2</v>
      </c>
      <c r="E323" s="302"/>
    </row>
    <row r="324" spans="2:5">
      <c r="B324" s="566" t="s">
        <v>815</v>
      </c>
      <c r="C324" s="302">
        <v>602068.35</v>
      </c>
      <c r="D324" s="645">
        <v>8.0000000000000002E-3</v>
      </c>
      <c r="E324" s="302"/>
    </row>
    <row r="325" spans="2:5">
      <c r="B325" s="566" t="s">
        <v>816</v>
      </c>
      <c r="C325" s="302">
        <v>1507180.21</v>
      </c>
      <c r="D325" s="645">
        <v>2.01E-2</v>
      </c>
      <c r="E325" s="302"/>
    </row>
    <row r="326" spans="2:5">
      <c r="B326" s="566" t="s">
        <v>817</v>
      </c>
      <c r="C326" s="302">
        <v>13750225.98</v>
      </c>
      <c r="D326" s="645">
        <v>0.18379999999999999</v>
      </c>
      <c r="E326" s="302"/>
    </row>
    <row r="327" spans="2:5">
      <c r="B327" s="566" t="s">
        <v>818</v>
      </c>
      <c r="C327" s="302">
        <v>3559487.93</v>
      </c>
      <c r="D327" s="645">
        <v>4.7600000000000003E-2</v>
      </c>
      <c r="E327" s="302"/>
    </row>
    <row r="328" spans="2:5">
      <c r="B328" s="566" t="s">
        <v>819</v>
      </c>
      <c r="C328" s="302">
        <v>164325.26999999999</v>
      </c>
      <c r="D328" s="645">
        <v>2.2000000000000001E-3</v>
      </c>
      <c r="E328" s="302"/>
    </row>
    <row r="329" spans="2:5">
      <c r="B329" s="566" t="s">
        <v>820</v>
      </c>
      <c r="C329" s="302">
        <v>555.64</v>
      </c>
      <c r="D329" s="645">
        <v>0</v>
      </c>
      <c r="E329" s="302"/>
    </row>
    <row r="330" spans="2:5">
      <c r="B330" s="566" t="s">
        <v>821</v>
      </c>
      <c r="C330" s="302">
        <v>177854.26</v>
      </c>
      <c r="D330" s="645">
        <v>2.3999999999999998E-3</v>
      </c>
      <c r="E330" s="302"/>
    </row>
    <row r="331" spans="2:5">
      <c r="B331" s="566" t="s">
        <v>822</v>
      </c>
      <c r="C331" s="302">
        <v>25128.11</v>
      </c>
      <c r="D331" s="645">
        <v>2.9999999999999997E-4</v>
      </c>
      <c r="E331" s="302"/>
    </row>
    <row r="332" spans="2:5">
      <c r="B332" s="566" t="s">
        <v>823</v>
      </c>
      <c r="C332" s="302">
        <v>8963.41</v>
      </c>
      <c r="D332" s="645">
        <v>1E-4</v>
      </c>
      <c r="E332" s="302"/>
    </row>
    <row r="333" spans="2:5">
      <c r="B333" s="566" t="s">
        <v>959</v>
      </c>
      <c r="C333" s="302">
        <v>12621.21</v>
      </c>
      <c r="D333" s="645">
        <v>2.0000000000000001E-4</v>
      </c>
      <c r="E333" s="302"/>
    </row>
    <row r="334" spans="2:5">
      <c r="B334" s="566" t="s">
        <v>824</v>
      </c>
      <c r="C334" s="302">
        <v>15816.32</v>
      </c>
      <c r="D334" s="645">
        <v>2.0000000000000001E-4</v>
      </c>
      <c r="E334" s="302"/>
    </row>
    <row r="335" spans="2:5">
      <c r="B335" s="566" t="s">
        <v>825</v>
      </c>
      <c r="C335" s="302">
        <v>4640</v>
      </c>
      <c r="D335" s="645">
        <v>1E-4</v>
      </c>
      <c r="E335" s="302"/>
    </row>
    <row r="336" spans="2:5">
      <c r="B336" s="566" t="s">
        <v>960</v>
      </c>
      <c r="C336" s="302">
        <v>1400</v>
      </c>
      <c r="D336" s="645">
        <v>0</v>
      </c>
      <c r="E336" s="302"/>
    </row>
    <row r="337" spans="2:5">
      <c r="B337" s="566" t="s">
        <v>826</v>
      </c>
      <c r="C337" s="302">
        <v>2392</v>
      </c>
      <c r="D337" s="645">
        <v>0</v>
      </c>
      <c r="E337" s="302"/>
    </row>
    <row r="338" spans="2:5">
      <c r="B338" s="566" t="s">
        <v>827</v>
      </c>
      <c r="C338" s="302">
        <v>1075.8</v>
      </c>
      <c r="D338" s="645">
        <v>0</v>
      </c>
      <c r="E338" s="302"/>
    </row>
    <row r="339" spans="2:5">
      <c r="B339" s="566" t="s">
        <v>828</v>
      </c>
      <c r="C339" s="302">
        <v>71414.63</v>
      </c>
      <c r="D339" s="645">
        <v>1E-3</v>
      </c>
      <c r="E339" s="302"/>
    </row>
    <row r="340" spans="2:5">
      <c r="B340" s="566" t="s">
        <v>829</v>
      </c>
      <c r="C340" s="302">
        <v>21985.4</v>
      </c>
      <c r="D340" s="645">
        <v>2.9999999999999997E-4</v>
      </c>
      <c r="E340" s="302"/>
    </row>
    <row r="341" spans="2:5">
      <c r="B341" s="566" t="s">
        <v>830</v>
      </c>
      <c r="C341" s="302">
        <v>3865</v>
      </c>
      <c r="D341" s="645">
        <v>1E-4</v>
      </c>
      <c r="E341" s="302"/>
    </row>
    <row r="342" spans="2:5">
      <c r="B342" s="566" t="s">
        <v>961</v>
      </c>
      <c r="C342" s="302">
        <v>16398.96</v>
      </c>
      <c r="D342" s="645">
        <v>2.0000000000000001E-4</v>
      </c>
      <c r="E342" s="302"/>
    </row>
    <row r="343" spans="2:5">
      <c r="B343" s="566" t="s">
        <v>831</v>
      </c>
      <c r="C343" s="302">
        <v>77898.259999999995</v>
      </c>
      <c r="D343" s="645">
        <v>1E-3</v>
      </c>
      <c r="E343" s="302"/>
    </row>
    <row r="344" spans="2:5">
      <c r="B344" s="566" t="s">
        <v>832</v>
      </c>
      <c r="C344" s="302">
        <v>16943.46</v>
      </c>
      <c r="D344" s="645">
        <v>2.0000000000000001E-4</v>
      </c>
      <c r="E344" s="302"/>
    </row>
    <row r="345" spans="2:5">
      <c r="B345" s="566" t="s">
        <v>833</v>
      </c>
      <c r="C345" s="302">
        <v>2453.08</v>
      </c>
      <c r="D345" s="645">
        <v>0</v>
      </c>
      <c r="E345" s="302"/>
    </row>
    <row r="346" spans="2:5">
      <c r="B346" s="566" t="s">
        <v>834</v>
      </c>
      <c r="C346" s="302">
        <v>21786.59</v>
      </c>
      <c r="D346" s="645">
        <v>2.9999999999999997E-4</v>
      </c>
      <c r="E346" s="302"/>
    </row>
    <row r="347" spans="2:5">
      <c r="B347" s="566" t="s">
        <v>835</v>
      </c>
      <c r="C347" s="302">
        <v>19721.13</v>
      </c>
      <c r="D347" s="645">
        <v>2.9999999999999997E-4</v>
      </c>
      <c r="E347" s="302"/>
    </row>
    <row r="348" spans="2:5">
      <c r="B348" s="566" t="s">
        <v>836</v>
      </c>
      <c r="C348" s="302">
        <v>9734.7199999999993</v>
      </c>
      <c r="D348" s="645">
        <v>1E-4</v>
      </c>
      <c r="E348" s="302"/>
    </row>
    <row r="349" spans="2:5">
      <c r="B349" s="566" t="s">
        <v>837</v>
      </c>
      <c r="C349" s="302">
        <v>228495.56</v>
      </c>
      <c r="D349" s="645">
        <v>3.0999999999999999E-3</v>
      </c>
      <c r="E349" s="302"/>
    </row>
    <row r="350" spans="2:5">
      <c r="B350" s="566" t="s">
        <v>838</v>
      </c>
      <c r="C350" s="302">
        <v>78221.899999999994</v>
      </c>
      <c r="D350" s="645">
        <v>1E-3</v>
      </c>
      <c r="E350" s="302"/>
    </row>
    <row r="351" spans="2:5">
      <c r="B351" s="566" t="s">
        <v>839</v>
      </c>
      <c r="C351" s="302">
        <v>24721.8</v>
      </c>
      <c r="D351" s="645">
        <v>2.9999999999999997E-4</v>
      </c>
      <c r="E351" s="302"/>
    </row>
    <row r="352" spans="2:5">
      <c r="B352" s="566" t="s">
        <v>840</v>
      </c>
      <c r="C352" s="302">
        <v>31342.799999999999</v>
      </c>
      <c r="D352" s="645">
        <v>4.0000000000000002E-4</v>
      </c>
      <c r="E352" s="302"/>
    </row>
    <row r="353" spans="2:5">
      <c r="B353" s="566" t="s">
        <v>841</v>
      </c>
      <c r="C353" s="302">
        <v>957</v>
      </c>
      <c r="D353" s="645">
        <v>0</v>
      </c>
      <c r="E353" s="302"/>
    </row>
    <row r="354" spans="2:5">
      <c r="B354" s="566" t="s">
        <v>842</v>
      </c>
      <c r="C354" s="302">
        <v>20368.25</v>
      </c>
      <c r="D354" s="645">
        <v>2.9999999999999997E-4</v>
      </c>
      <c r="E354" s="302"/>
    </row>
    <row r="355" spans="2:5">
      <c r="B355" s="566" t="s">
        <v>843</v>
      </c>
      <c r="C355" s="302">
        <v>15241.22</v>
      </c>
      <c r="D355" s="645">
        <v>2.0000000000000001E-4</v>
      </c>
      <c r="E355" s="302"/>
    </row>
    <row r="356" spans="2:5">
      <c r="B356" s="566" t="s">
        <v>962</v>
      </c>
      <c r="C356" s="302">
        <v>1376.69</v>
      </c>
      <c r="D356" s="645">
        <v>0</v>
      </c>
      <c r="E356" s="302"/>
    </row>
    <row r="357" spans="2:5">
      <c r="B357" s="566" t="s">
        <v>844</v>
      </c>
      <c r="C357" s="302">
        <v>67421.539999999994</v>
      </c>
      <c r="D357" s="645">
        <v>8.9999999999999998E-4</v>
      </c>
      <c r="E357" s="302"/>
    </row>
    <row r="358" spans="2:5">
      <c r="B358" s="566" t="s">
        <v>845</v>
      </c>
      <c r="C358" s="302">
        <v>1189.3800000000001</v>
      </c>
      <c r="D358" s="645">
        <v>0</v>
      </c>
      <c r="E358" s="302"/>
    </row>
    <row r="359" spans="2:5">
      <c r="B359" s="566" t="s">
        <v>846</v>
      </c>
      <c r="C359" s="302">
        <v>26684.86</v>
      </c>
      <c r="D359" s="645">
        <v>4.0000000000000002E-4</v>
      </c>
      <c r="E359" s="302"/>
    </row>
    <row r="360" spans="2:5">
      <c r="B360" s="566" t="s">
        <v>847</v>
      </c>
      <c r="C360" s="302">
        <v>1094195</v>
      </c>
      <c r="D360" s="645">
        <v>1.46E-2</v>
      </c>
      <c r="E360" s="302"/>
    </row>
    <row r="361" spans="2:5">
      <c r="B361" s="566" t="s">
        <v>848</v>
      </c>
      <c r="C361" s="302">
        <v>13725.94</v>
      </c>
      <c r="D361" s="645">
        <v>2.0000000000000001E-4</v>
      </c>
      <c r="E361" s="302"/>
    </row>
    <row r="362" spans="2:5">
      <c r="B362" s="566" t="s">
        <v>849</v>
      </c>
      <c r="C362" s="302">
        <v>1573</v>
      </c>
      <c r="D362" s="645">
        <v>0</v>
      </c>
      <c r="E362" s="302"/>
    </row>
    <row r="363" spans="2:5">
      <c r="B363" s="566" t="s">
        <v>850</v>
      </c>
      <c r="C363" s="302">
        <v>213049.06</v>
      </c>
      <c r="D363" s="645">
        <v>2.8E-3</v>
      </c>
      <c r="E363" s="302"/>
    </row>
    <row r="364" spans="2:5">
      <c r="B364" s="566" t="s">
        <v>851</v>
      </c>
      <c r="C364" s="302">
        <v>16407.59</v>
      </c>
      <c r="D364" s="645">
        <v>2.0000000000000001E-4</v>
      </c>
      <c r="E364" s="302"/>
    </row>
    <row r="365" spans="2:5">
      <c r="B365" s="566" t="s">
        <v>852</v>
      </c>
      <c r="C365" s="302">
        <v>949292.24</v>
      </c>
      <c r="D365" s="645">
        <v>1.2699999999999999E-2</v>
      </c>
      <c r="E365" s="302"/>
    </row>
    <row r="366" spans="2:5">
      <c r="B366" s="566" t="s">
        <v>853</v>
      </c>
      <c r="C366" s="302">
        <v>53690.95</v>
      </c>
      <c r="D366" s="645">
        <v>6.9999999999999999E-4</v>
      </c>
      <c r="E366" s="302"/>
    </row>
    <row r="367" spans="2:5">
      <c r="B367" s="566" t="s">
        <v>854</v>
      </c>
      <c r="C367" s="302">
        <v>189632.01</v>
      </c>
      <c r="D367" s="645">
        <v>2.5000000000000001E-3</v>
      </c>
      <c r="E367" s="302"/>
    </row>
    <row r="368" spans="2:5">
      <c r="B368" s="566" t="s">
        <v>855</v>
      </c>
      <c r="C368" s="302">
        <v>262688.31</v>
      </c>
      <c r="D368" s="645">
        <v>3.5000000000000001E-3</v>
      </c>
      <c r="E368" s="302"/>
    </row>
    <row r="369" spans="2:5">
      <c r="B369" s="566" t="s">
        <v>856</v>
      </c>
      <c r="C369" s="302">
        <v>9802</v>
      </c>
      <c r="D369" s="645">
        <v>1E-4</v>
      </c>
      <c r="E369" s="302"/>
    </row>
    <row r="370" spans="2:5">
      <c r="B370" s="566" t="s">
        <v>963</v>
      </c>
      <c r="C370" s="302">
        <v>716474</v>
      </c>
      <c r="D370" s="645">
        <v>9.5999999999999992E-3</v>
      </c>
      <c r="E370" s="302"/>
    </row>
    <row r="371" spans="2:5">
      <c r="B371" s="566" t="s">
        <v>857</v>
      </c>
      <c r="C371" s="302">
        <v>131388.66</v>
      </c>
      <c r="D371" s="645">
        <v>1.8E-3</v>
      </c>
      <c r="E371" s="302"/>
    </row>
    <row r="372" spans="2:5">
      <c r="B372" s="566" t="s">
        <v>858</v>
      </c>
      <c r="C372" s="302">
        <v>137696.42000000001</v>
      </c>
      <c r="D372" s="645">
        <v>1.8E-3</v>
      </c>
      <c r="E372" s="302"/>
    </row>
    <row r="373" spans="2:5">
      <c r="B373" s="566" t="s">
        <v>859</v>
      </c>
      <c r="C373" s="302">
        <v>1370582.51</v>
      </c>
      <c r="D373" s="645">
        <v>1.83E-2</v>
      </c>
      <c r="E373" s="302"/>
    </row>
    <row r="374" spans="2:5">
      <c r="B374" s="566" t="s">
        <v>860</v>
      </c>
      <c r="C374" s="302">
        <v>1965530.65</v>
      </c>
      <c r="D374" s="645">
        <v>2.63E-2</v>
      </c>
      <c r="E374" s="302"/>
    </row>
    <row r="375" spans="2:5">
      <c r="B375" s="566" t="s">
        <v>861</v>
      </c>
      <c r="C375" s="302">
        <v>320856.65999999997</v>
      </c>
      <c r="D375" s="645">
        <v>4.3E-3</v>
      </c>
      <c r="E375" s="302"/>
    </row>
    <row r="376" spans="2:5">
      <c r="B376" s="566" t="s">
        <v>862</v>
      </c>
      <c r="C376" s="302">
        <v>109805.6</v>
      </c>
      <c r="D376" s="645">
        <v>1.5E-3</v>
      </c>
      <c r="E376" s="302"/>
    </row>
    <row r="377" spans="2:5">
      <c r="B377" s="566" t="s">
        <v>863</v>
      </c>
      <c r="C377" s="302">
        <v>21828</v>
      </c>
      <c r="D377" s="645">
        <v>2.9999999999999997E-4</v>
      </c>
      <c r="E377" s="302"/>
    </row>
    <row r="378" spans="2:5">
      <c r="B378" s="566" t="s">
        <v>864</v>
      </c>
      <c r="C378" s="302">
        <v>118440.34</v>
      </c>
      <c r="D378" s="645">
        <v>1.6000000000000001E-3</v>
      </c>
      <c r="E378" s="302"/>
    </row>
    <row r="379" spans="2:5">
      <c r="B379" s="566" t="s">
        <v>865</v>
      </c>
      <c r="C379" s="302">
        <v>74691.89</v>
      </c>
      <c r="D379" s="645">
        <v>1E-3</v>
      </c>
      <c r="E379" s="302"/>
    </row>
    <row r="380" spans="2:5">
      <c r="B380" s="566" t="s">
        <v>866</v>
      </c>
      <c r="C380" s="302">
        <v>1458989.52</v>
      </c>
      <c r="D380" s="645">
        <v>1.95E-2</v>
      </c>
      <c r="E380" s="302"/>
    </row>
    <row r="381" spans="2:5">
      <c r="B381" s="566" t="s">
        <v>867</v>
      </c>
      <c r="C381" s="302">
        <v>337229.35</v>
      </c>
      <c r="D381" s="645">
        <v>4.4999999999999997E-3</v>
      </c>
      <c r="E381" s="302"/>
    </row>
    <row r="382" spans="2:5">
      <c r="B382" s="566" t="s">
        <v>868</v>
      </c>
      <c r="C382" s="302">
        <v>35670</v>
      </c>
      <c r="D382" s="645">
        <v>5.0000000000000001E-4</v>
      </c>
      <c r="E382" s="302"/>
    </row>
    <row r="383" spans="2:5">
      <c r="B383" s="566" t="s">
        <v>869</v>
      </c>
      <c r="C383" s="302">
        <v>97712.62</v>
      </c>
      <c r="D383" s="645">
        <v>1.2999999999999999E-3</v>
      </c>
      <c r="E383" s="302"/>
    </row>
    <row r="384" spans="2:5">
      <c r="B384" s="566" t="s">
        <v>870</v>
      </c>
      <c r="C384" s="302">
        <v>949.95</v>
      </c>
      <c r="D384" s="645">
        <v>0</v>
      </c>
      <c r="E384" s="302"/>
    </row>
    <row r="385" spans="2:5">
      <c r="B385" s="566" t="s">
        <v>871</v>
      </c>
      <c r="C385" s="302">
        <v>15719</v>
      </c>
      <c r="D385" s="645">
        <v>2.0000000000000001E-4</v>
      </c>
      <c r="E385" s="302"/>
    </row>
    <row r="386" spans="2:5">
      <c r="B386" s="566" t="s">
        <v>872</v>
      </c>
      <c r="C386" s="302">
        <v>88460.29</v>
      </c>
      <c r="D386" s="645">
        <v>1.1999999999999999E-3</v>
      </c>
      <c r="E386" s="302"/>
    </row>
    <row r="387" spans="2:5">
      <c r="B387" s="566" t="s">
        <v>873</v>
      </c>
      <c r="C387" s="302">
        <v>135730.51</v>
      </c>
      <c r="D387" s="645">
        <v>1.8E-3</v>
      </c>
      <c r="E387" s="302"/>
    </row>
    <row r="388" spans="2:5">
      <c r="B388" s="566" t="s">
        <v>874</v>
      </c>
      <c r="C388" s="302">
        <v>29110.1</v>
      </c>
      <c r="D388" s="645">
        <v>4.0000000000000002E-4</v>
      </c>
      <c r="E388" s="302"/>
    </row>
    <row r="389" spans="2:5">
      <c r="B389" s="566" t="s">
        <v>875</v>
      </c>
      <c r="C389" s="302">
        <v>788759.71</v>
      </c>
      <c r="D389" s="645">
        <v>1.0500000000000001E-2</v>
      </c>
      <c r="E389" s="302"/>
    </row>
    <row r="390" spans="2:5">
      <c r="B390" s="566" t="s">
        <v>876</v>
      </c>
      <c r="C390" s="302">
        <v>42050</v>
      </c>
      <c r="D390" s="645">
        <v>5.9999999999999995E-4</v>
      </c>
      <c r="E390" s="302"/>
    </row>
    <row r="391" spans="2:5">
      <c r="B391" s="566" t="s">
        <v>877</v>
      </c>
      <c r="C391" s="302">
        <v>3100</v>
      </c>
      <c r="D391" s="645">
        <v>0</v>
      </c>
      <c r="E391" s="302"/>
    </row>
    <row r="392" spans="2:5">
      <c r="B392" s="566" t="s">
        <v>878</v>
      </c>
      <c r="C392" s="302">
        <v>129157.69</v>
      </c>
      <c r="D392" s="645">
        <v>1.6999999999999999E-3</v>
      </c>
      <c r="E392" s="302"/>
    </row>
    <row r="393" spans="2:5">
      <c r="B393" s="566" t="s">
        <v>879</v>
      </c>
      <c r="C393" s="302">
        <v>541999.51</v>
      </c>
      <c r="D393" s="645">
        <v>7.1999999999999998E-3</v>
      </c>
      <c r="E393" s="302"/>
    </row>
    <row r="394" spans="2:5">
      <c r="B394" s="566" t="s">
        <v>880</v>
      </c>
      <c r="C394" s="302">
        <v>816514</v>
      </c>
      <c r="D394" s="645">
        <v>1.09E-2</v>
      </c>
      <c r="E394" s="302"/>
    </row>
    <row r="395" spans="2:5">
      <c r="B395" s="566" t="s">
        <v>881</v>
      </c>
      <c r="C395" s="302">
        <v>167500</v>
      </c>
      <c r="D395" s="645">
        <v>2.2000000000000001E-3</v>
      </c>
      <c r="E395" s="302"/>
    </row>
    <row r="396" spans="2:5">
      <c r="B396" s="566" t="s">
        <v>882</v>
      </c>
      <c r="C396" s="302">
        <v>1.42</v>
      </c>
      <c r="D396" s="645">
        <v>0</v>
      </c>
      <c r="E396" s="302"/>
    </row>
    <row r="397" spans="2:5">
      <c r="B397" s="566"/>
      <c r="C397" s="302"/>
      <c r="D397" s="645"/>
      <c r="E397" s="302"/>
    </row>
    <row r="398" spans="2:5">
      <c r="B398" s="566"/>
      <c r="C398" s="577"/>
      <c r="D398" s="577">
        <v>0</v>
      </c>
      <c r="E398" s="302"/>
    </row>
    <row r="399" spans="2:5">
      <c r="B399" s="17"/>
      <c r="C399" s="303"/>
      <c r="D399" s="303"/>
      <c r="E399" s="303">
        <v>0</v>
      </c>
    </row>
    <row r="400" spans="2:5" ht="15.75" customHeight="1">
      <c r="C400" s="586">
        <f>SUM(C317:C398)</f>
        <v>74828700.180000007</v>
      </c>
      <c r="D400" s="646">
        <f>SUM(D317:D398)</f>
        <v>0.99969999999999914</v>
      </c>
      <c r="E400" s="295"/>
    </row>
    <row r="404" spans="2:7">
      <c r="B404" s="19" t="s">
        <v>964</v>
      </c>
    </row>
    <row r="406" spans="2:7" ht="28.5" customHeight="1">
      <c r="B406" s="320" t="s">
        <v>389</v>
      </c>
      <c r="C406" s="321" t="s">
        <v>299</v>
      </c>
      <c r="D406" s="341" t="s">
        <v>300</v>
      </c>
      <c r="E406" s="341" t="s">
        <v>309</v>
      </c>
      <c r="F406" s="344" t="s">
        <v>362</v>
      </c>
      <c r="G406" s="321" t="s">
        <v>381</v>
      </c>
    </row>
    <row r="407" spans="2:7">
      <c r="B407" s="329"/>
      <c r="C407" s="318"/>
      <c r="D407" s="318"/>
      <c r="E407" s="318">
        <v>0</v>
      </c>
      <c r="F407" s="318">
        <v>0</v>
      </c>
      <c r="G407" s="570">
        <v>0</v>
      </c>
    </row>
    <row r="408" spans="2:7">
      <c r="B408" s="587" t="s">
        <v>883</v>
      </c>
      <c r="C408" s="302">
        <v>104914830.43000001</v>
      </c>
      <c r="D408" s="302">
        <v>104914830.43000001</v>
      </c>
      <c r="E408" s="302">
        <v>0</v>
      </c>
      <c r="F408" s="302"/>
      <c r="G408" s="571"/>
    </row>
    <row r="409" spans="2:7">
      <c r="B409" s="587" t="s">
        <v>884</v>
      </c>
      <c r="C409" s="302">
        <v>-173985</v>
      </c>
      <c r="D409" s="302">
        <v>-173985</v>
      </c>
      <c r="E409" s="302">
        <v>0</v>
      </c>
      <c r="F409" s="302"/>
      <c r="G409" s="571"/>
    </row>
    <row r="410" spans="2:7">
      <c r="B410" s="587" t="s">
        <v>885</v>
      </c>
      <c r="C410" s="302">
        <v>14963649.73</v>
      </c>
      <c r="D410" s="302">
        <v>15188146.09</v>
      </c>
      <c r="E410" s="302">
        <v>224496.36</v>
      </c>
      <c r="F410" s="302"/>
      <c r="G410" s="571"/>
    </row>
    <row r="411" spans="2:7">
      <c r="B411" s="587" t="s">
        <v>886</v>
      </c>
      <c r="C411" s="302">
        <v>3910125.64</v>
      </c>
      <c r="D411" s="302">
        <v>3910125.64</v>
      </c>
      <c r="E411" s="302">
        <v>0</v>
      </c>
      <c r="F411" s="302"/>
      <c r="G411" s="571"/>
    </row>
    <row r="412" spans="2:7">
      <c r="B412" s="587" t="s">
        <v>887</v>
      </c>
      <c r="C412" s="302">
        <v>2500000</v>
      </c>
      <c r="D412" s="302">
        <v>5000000</v>
      </c>
      <c r="E412" s="302">
        <v>2500000</v>
      </c>
      <c r="F412" s="302"/>
      <c r="G412" s="571"/>
    </row>
    <row r="413" spans="2:7">
      <c r="B413" s="587" t="s">
        <v>888</v>
      </c>
      <c r="C413" s="302">
        <v>31596960.510000002</v>
      </c>
      <c r="D413" s="302">
        <v>42074986.130000003</v>
      </c>
      <c r="E413" s="302">
        <v>10478025.619999999</v>
      </c>
      <c r="F413" s="302"/>
      <c r="G413" s="571"/>
    </row>
    <row r="414" spans="2:7">
      <c r="B414" s="587" t="s">
        <v>889</v>
      </c>
      <c r="C414" s="302">
        <v>5226657.01</v>
      </c>
      <c r="D414" s="302">
        <v>5226657.01</v>
      </c>
      <c r="E414" s="302">
        <v>0</v>
      </c>
      <c r="F414" s="302"/>
      <c r="G414" s="571"/>
    </row>
    <row r="415" spans="2:7">
      <c r="B415" s="587" t="s">
        <v>890</v>
      </c>
      <c r="C415" s="302">
        <v>27094230.73</v>
      </c>
      <c r="D415" s="302">
        <v>27094230.73</v>
      </c>
      <c r="E415" s="302">
        <v>0</v>
      </c>
      <c r="F415" s="302"/>
      <c r="G415" s="571"/>
    </row>
    <row r="416" spans="2:7">
      <c r="B416" s="587" t="s">
        <v>891</v>
      </c>
      <c r="C416" s="302">
        <v>2997346.61</v>
      </c>
      <c r="D416" s="302">
        <v>2997346.61</v>
      </c>
      <c r="E416" s="302">
        <v>0</v>
      </c>
      <c r="F416" s="302"/>
      <c r="G416" s="571"/>
    </row>
    <row r="417" spans="2:7">
      <c r="B417" s="587" t="s">
        <v>892</v>
      </c>
      <c r="C417" s="302">
        <v>16747718.119999999</v>
      </c>
      <c r="D417" s="302">
        <v>16747718.119999999</v>
      </c>
      <c r="E417" s="302">
        <v>0</v>
      </c>
      <c r="F417" s="302"/>
      <c r="G417" s="571"/>
    </row>
    <row r="418" spans="2:7">
      <c r="B418" s="587" t="s">
        <v>893</v>
      </c>
      <c r="C418" s="302">
        <v>12867787.67</v>
      </c>
      <c r="D418" s="302">
        <v>12867787.67</v>
      </c>
      <c r="E418" s="302">
        <v>0</v>
      </c>
      <c r="F418" s="302"/>
      <c r="G418" s="571"/>
    </row>
    <row r="419" spans="2:7">
      <c r="B419" s="587" t="s">
        <v>894</v>
      </c>
      <c r="C419" s="302">
        <v>500000</v>
      </c>
      <c r="D419" s="302">
        <v>500000</v>
      </c>
      <c r="E419" s="302">
        <v>0</v>
      </c>
      <c r="F419" s="302"/>
      <c r="G419" s="571"/>
    </row>
    <row r="420" spans="2:7">
      <c r="B420" s="587" t="s">
        <v>895</v>
      </c>
      <c r="C420" s="302">
        <v>3521649.91</v>
      </c>
      <c r="D420" s="302">
        <v>3521649.91</v>
      </c>
      <c r="E420" s="302">
        <v>0</v>
      </c>
      <c r="F420" s="302"/>
      <c r="G420" s="571"/>
    </row>
    <row r="421" spans="2:7">
      <c r="B421" s="587" t="s">
        <v>896</v>
      </c>
      <c r="C421" s="302">
        <v>52155912.68</v>
      </c>
      <c r="D421" s="302">
        <v>52155912.68</v>
      </c>
      <c r="E421" s="302">
        <v>0</v>
      </c>
      <c r="F421" s="302"/>
      <c r="G421" s="571"/>
    </row>
    <row r="422" spans="2:7">
      <c r="B422" s="587" t="s">
        <v>897</v>
      </c>
      <c r="C422" s="302">
        <v>28980706</v>
      </c>
      <c r="D422" s="302">
        <v>28980706</v>
      </c>
      <c r="E422" s="302">
        <v>0</v>
      </c>
      <c r="F422" s="302"/>
      <c r="G422" s="571"/>
    </row>
    <row r="423" spans="2:7">
      <c r="B423" s="587" t="s">
        <v>898</v>
      </c>
      <c r="C423" s="302">
        <v>22858414.199999999</v>
      </c>
      <c r="D423" s="302">
        <v>22858414.199999999</v>
      </c>
      <c r="E423" s="302">
        <v>0</v>
      </c>
      <c r="F423" s="302"/>
      <c r="G423" s="571"/>
    </row>
    <row r="424" spans="2:7">
      <c r="B424" s="309"/>
      <c r="C424" s="577"/>
      <c r="D424" s="577"/>
      <c r="E424" s="577"/>
      <c r="F424" s="302"/>
      <c r="G424" s="571"/>
    </row>
    <row r="425" spans="2:7">
      <c r="B425" s="309"/>
      <c r="C425" s="302"/>
      <c r="D425" s="302"/>
      <c r="E425" s="302"/>
      <c r="F425" s="302"/>
      <c r="G425" s="571"/>
    </row>
    <row r="426" spans="2:7">
      <c r="B426" s="311"/>
      <c r="C426" s="303"/>
      <c r="D426" s="303"/>
      <c r="E426" s="303"/>
      <c r="F426" s="303"/>
      <c r="G426" s="572"/>
    </row>
    <row r="427" spans="2:7" ht="19.5" customHeight="1">
      <c r="C427" s="579">
        <f>SUM(C408:C423)</f>
        <v>330662004.23999995</v>
      </c>
      <c r="D427" s="579">
        <f>SUM(D408:D423)</f>
        <v>343864526.21999997</v>
      </c>
      <c r="E427" s="579">
        <f>SUM(E408:E423)</f>
        <v>13202521.979999999</v>
      </c>
      <c r="F427" s="597"/>
      <c r="G427" s="588"/>
    </row>
    <row r="431" spans="2:7" ht="27" customHeight="1">
      <c r="B431" s="342" t="s">
        <v>390</v>
      </c>
      <c r="C431" s="343" t="s">
        <v>299</v>
      </c>
      <c r="D431" s="295" t="s">
        <v>300</v>
      </c>
      <c r="E431" s="295" t="s">
        <v>309</v>
      </c>
      <c r="F431" s="345" t="s">
        <v>381</v>
      </c>
    </row>
    <row r="432" spans="2:7">
      <c r="B432" s="329"/>
      <c r="C432" s="318"/>
      <c r="D432" s="318"/>
      <c r="E432" s="318"/>
      <c r="F432" s="318">
        <v>0</v>
      </c>
    </row>
    <row r="433" spans="2:6">
      <c r="B433" s="587" t="s">
        <v>899</v>
      </c>
      <c r="C433" s="302">
        <v>-11388164.1</v>
      </c>
      <c r="D433" s="302">
        <v>31863798.309999999</v>
      </c>
      <c r="E433" s="302">
        <v>43251962.409999996</v>
      </c>
      <c r="F433" s="302"/>
    </row>
    <row r="434" spans="2:6">
      <c r="B434" s="587" t="s">
        <v>900</v>
      </c>
      <c r="C434" s="302">
        <v>19913388.579999998</v>
      </c>
      <c r="D434" s="302">
        <v>19913388.579999998</v>
      </c>
      <c r="E434" s="302">
        <v>0</v>
      </c>
      <c r="F434" s="302"/>
    </row>
    <row r="435" spans="2:6">
      <c r="B435" s="587" t="s">
        <v>901</v>
      </c>
      <c r="C435" s="302">
        <v>2233802.21</v>
      </c>
      <c r="D435" s="302">
        <v>2233802.21</v>
      </c>
      <c r="E435" s="302">
        <v>0</v>
      </c>
      <c r="F435" s="302"/>
    </row>
    <row r="436" spans="2:6">
      <c r="B436" s="587" t="s">
        <v>902</v>
      </c>
      <c r="C436" s="302">
        <v>-4766326.42</v>
      </c>
      <c r="D436" s="302">
        <v>-4766326.42</v>
      </c>
      <c r="E436" s="302">
        <v>0</v>
      </c>
      <c r="F436" s="302"/>
    </row>
    <row r="437" spans="2:6">
      <c r="B437" s="587" t="s">
        <v>903</v>
      </c>
      <c r="C437" s="302">
        <v>-8049170.25</v>
      </c>
      <c r="D437" s="302">
        <v>-8049170.25</v>
      </c>
      <c r="E437" s="302">
        <v>0</v>
      </c>
      <c r="F437" s="302"/>
    </row>
    <row r="438" spans="2:6">
      <c r="B438" s="587" t="s">
        <v>904</v>
      </c>
      <c r="C438" s="302">
        <v>8619723.4700000007</v>
      </c>
      <c r="D438" s="302">
        <v>8619723.4700000007</v>
      </c>
      <c r="E438" s="302">
        <v>0</v>
      </c>
      <c r="F438" s="302"/>
    </row>
    <row r="439" spans="2:6">
      <c r="B439" s="587" t="s">
        <v>905</v>
      </c>
      <c r="C439" s="302">
        <v>-8518329.8399999999</v>
      </c>
      <c r="D439" s="302">
        <v>-8518329.8399999999</v>
      </c>
      <c r="E439" s="302">
        <v>0</v>
      </c>
      <c r="F439" s="302"/>
    </row>
    <row r="440" spans="2:6">
      <c r="B440" s="587" t="s">
        <v>906</v>
      </c>
      <c r="C440" s="302">
        <v>-2579950.7999999998</v>
      </c>
      <c r="D440" s="302">
        <v>-2579950.7999999998</v>
      </c>
      <c r="E440" s="302">
        <v>0</v>
      </c>
      <c r="F440" s="302"/>
    </row>
    <row r="441" spans="2:6">
      <c r="B441" s="587" t="s">
        <v>907</v>
      </c>
      <c r="C441" s="302">
        <v>-14051077.449999999</v>
      </c>
      <c r="D441" s="302">
        <v>-14051077.449999999</v>
      </c>
      <c r="E441" s="302">
        <v>0</v>
      </c>
      <c r="F441" s="302"/>
    </row>
    <row r="442" spans="2:6">
      <c r="B442" s="587" t="s">
        <v>908</v>
      </c>
      <c r="C442" s="302">
        <v>-17556072.039999999</v>
      </c>
      <c r="D442" s="302">
        <v>-17556072.039999999</v>
      </c>
      <c r="E442" s="302">
        <v>0</v>
      </c>
      <c r="F442" s="302"/>
    </row>
    <row r="443" spans="2:6">
      <c r="B443" s="587" t="s">
        <v>909</v>
      </c>
      <c r="C443" s="302">
        <v>-12026166.4</v>
      </c>
      <c r="D443" s="302">
        <v>-12026166.4</v>
      </c>
      <c r="E443" s="302">
        <v>0</v>
      </c>
      <c r="F443" s="302"/>
    </row>
    <row r="444" spans="2:6">
      <c r="B444" s="587" t="s">
        <v>910</v>
      </c>
      <c r="C444" s="302">
        <v>-29701167.77</v>
      </c>
      <c r="D444" s="302">
        <v>-29701167.77</v>
      </c>
      <c r="E444" s="302">
        <v>0</v>
      </c>
      <c r="F444" s="302"/>
    </row>
    <row r="445" spans="2:6">
      <c r="B445" s="587" t="s">
        <v>911</v>
      </c>
      <c r="C445" s="302">
        <v>-25158968.280000001</v>
      </c>
      <c r="D445" s="302">
        <v>-25158968.280000001</v>
      </c>
      <c r="E445" s="302">
        <v>0</v>
      </c>
      <c r="F445" s="302"/>
    </row>
    <row r="446" spans="2:6">
      <c r="B446" s="587" t="s">
        <v>912</v>
      </c>
      <c r="C446" s="302">
        <v>-38912145.479999997</v>
      </c>
      <c r="D446" s="302">
        <v>-38912145.479999997</v>
      </c>
      <c r="E446" s="302">
        <v>0</v>
      </c>
      <c r="F446" s="302"/>
    </row>
    <row r="447" spans="2:6">
      <c r="B447" s="587" t="s">
        <v>913</v>
      </c>
      <c r="C447" s="302">
        <v>-57642787.369999997</v>
      </c>
      <c r="D447" s="302">
        <v>-57642787.369999997</v>
      </c>
      <c r="E447" s="302">
        <v>0</v>
      </c>
      <c r="F447" s="302"/>
    </row>
    <row r="448" spans="2:6">
      <c r="B448" s="587" t="s">
        <v>914</v>
      </c>
      <c r="C448" s="302">
        <v>-56528402.939999998</v>
      </c>
      <c r="D448" s="302">
        <v>-56528402.939999998</v>
      </c>
      <c r="E448" s="302">
        <v>0</v>
      </c>
      <c r="F448" s="302"/>
    </row>
    <row r="449" spans="2:6">
      <c r="B449" s="587" t="s">
        <v>915</v>
      </c>
      <c r="C449" s="302">
        <v>-46569831.299999997</v>
      </c>
      <c r="D449" s="302">
        <v>-46569831.299999997</v>
      </c>
      <c r="E449" s="302">
        <v>0</v>
      </c>
      <c r="F449" s="302"/>
    </row>
    <row r="450" spans="2:6">
      <c r="B450" s="587" t="s">
        <v>916</v>
      </c>
      <c r="C450" s="302">
        <v>-28397450.16</v>
      </c>
      <c r="D450" s="302">
        <v>-28397450.16</v>
      </c>
      <c r="E450" s="302">
        <v>0</v>
      </c>
      <c r="F450" s="302"/>
    </row>
    <row r="451" spans="2:6">
      <c r="B451" s="587" t="s">
        <v>917</v>
      </c>
      <c r="C451" s="302">
        <v>0</v>
      </c>
      <c r="D451" s="302">
        <v>-12879577.49</v>
      </c>
      <c r="E451" s="302">
        <v>-12879577.49</v>
      </c>
      <c r="F451" s="302"/>
    </row>
    <row r="452" spans="2:6">
      <c r="B452" s="587" t="s">
        <v>918</v>
      </c>
      <c r="C452" s="302">
        <v>68654745.849999994</v>
      </c>
      <c r="D452" s="302">
        <v>69970355.439999998</v>
      </c>
      <c r="E452" s="302">
        <v>1315609.5900000001</v>
      </c>
      <c r="F452" s="302"/>
    </row>
    <row r="453" spans="2:6">
      <c r="B453" s="587" t="s">
        <v>919</v>
      </c>
      <c r="C453" s="302">
        <v>58435429.009999998</v>
      </c>
      <c r="D453" s="302">
        <v>58510248.859999999</v>
      </c>
      <c r="E453" s="302">
        <v>74819.850000000006</v>
      </c>
      <c r="F453" s="302"/>
    </row>
    <row r="454" spans="2:6">
      <c r="B454" s="587" t="s">
        <v>920</v>
      </c>
      <c r="C454" s="302">
        <v>138204662.38</v>
      </c>
      <c r="D454" s="302">
        <v>138204662.38</v>
      </c>
      <c r="E454" s="302">
        <v>0</v>
      </c>
      <c r="F454" s="302"/>
    </row>
    <row r="455" spans="2:6">
      <c r="B455" s="587" t="s">
        <v>921</v>
      </c>
      <c r="C455" s="302">
        <v>53216226.200000003</v>
      </c>
      <c r="D455" s="302">
        <v>53317210.149999999</v>
      </c>
      <c r="E455" s="302">
        <v>100983.95</v>
      </c>
      <c r="F455" s="302"/>
    </row>
    <row r="456" spans="2:6">
      <c r="B456" s="587" t="s">
        <v>922</v>
      </c>
      <c r="C456" s="302">
        <v>3985720.92</v>
      </c>
      <c r="D456" s="302">
        <v>3985720.92</v>
      </c>
      <c r="E456" s="302">
        <v>0</v>
      </c>
      <c r="F456" s="302"/>
    </row>
    <row r="457" spans="2:6">
      <c r="B457" s="566" t="s">
        <v>923</v>
      </c>
      <c r="C457" s="302">
        <v>398172.78</v>
      </c>
      <c r="D457" s="302">
        <v>398172.78</v>
      </c>
      <c r="E457" s="302">
        <v>0</v>
      </c>
      <c r="F457" s="302"/>
    </row>
    <row r="458" spans="2:6">
      <c r="B458" s="309"/>
      <c r="C458" s="302"/>
      <c r="D458" s="302"/>
      <c r="E458" s="302"/>
      <c r="F458" s="302"/>
    </row>
    <row r="459" spans="2:6">
      <c r="B459" s="309"/>
      <c r="C459" s="302"/>
      <c r="D459" s="302"/>
      <c r="E459" s="302"/>
      <c r="F459" s="302"/>
    </row>
    <row r="460" spans="2:6">
      <c r="B460" s="309"/>
      <c r="C460" s="302"/>
      <c r="D460" s="302"/>
      <c r="E460" s="302"/>
      <c r="F460" s="302"/>
    </row>
    <row r="461" spans="2:6">
      <c r="B461" s="298"/>
      <c r="C461" s="302"/>
      <c r="D461" s="302"/>
      <c r="E461" s="302"/>
      <c r="F461" s="302"/>
    </row>
    <row r="462" spans="2:6">
      <c r="B462" s="17"/>
      <c r="C462" s="303"/>
      <c r="D462" s="303"/>
      <c r="E462" s="303"/>
      <c r="F462" s="303"/>
    </row>
    <row r="463" spans="2:6" ht="20.25" customHeight="1">
      <c r="C463" s="579">
        <f>SUM(C432:C462)</f>
        <v>-8184139.2000000505</v>
      </c>
      <c r="D463" s="579">
        <f>SUM(D432:D462)</f>
        <v>23679659.109999992</v>
      </c>
      <c r="E463" s="579">
        <f>SUM(E432:E462)</f>
        <v>31863798.309999995</v>
      </c>
      <c r="F463" s="588"/>
    </row>
    <row r="467" spans="2:5">
      <c r="B467" s="19" t="s">
        <v>391</v>
      </c>
    </row>
    <row r="469" spans="2:5" ht="30.75" customHeight="1">
      <c r="B469" s="342" t="s">
        <v>392</v>
      </c>
      <c r="C469" s="343" t="s">
        <v>299</v>
      </c>
      <c r="D469" s="295" t="s">
        <v>300</v>
      </c>
      <c r="E469" s="295" t="s">
        <v>301</v>
      </c>
    </row>
    <row r="470" spans="2:5">
      <c r="B470" s="587"/>
      <c r="C470" s="302"/>
      <c r="D470" s="302"/>
      <c r="E470" s="302"/>
    </row>
    <row r="471" spans="2:5">
      <c r="B471" s="587" t="s">
        <v>924</v>
      </c>
      <c r="C471" s="302">
        <v>200733.49</v>
      </c>
      <c r="D471" s="302">
        <v>319411.08</v>
      </c>
      <c r="E471" s="302">
        <f>+D471-C471</f>
        <v>118677.59000000003</v>
      </c>
    </row>
    <row r="472" spans="2:5">
      <c r="B472" s="587" t="s">
        <v>925</v>
      </c>
      <c r="C472" s="302">
        <v>12.25</v>
      </c>
      <c r="D472" s="302">
        <v>238231.58</v>
      </c>
      <c r="E472" s="302">
        <v>238219.33</v>
      </c>
    </row>
    <row r="473" spans="2:5">
      <c r="B473" s="587" t="s">
        <v>926</v>
      </c>
      <c r="C473" s="302">
        <v>23.42</v>
      </c>
      <c r="D473" s="302">
        <v>78251.59</v>
      </c>
      <c r="E473" s="302">
        <v>78228.17</v>
      </c>
    </row>
    <row r="474" spans="2:5">
      <c r="B474" s="587" t="s">
        <v>927</v>
      </c>
      <c r="C474" s="302">
        <v>25984.71</v>
      </c>
      <c r="D474" s="302">
        <v>25984.71</v>
      </c>
      <c r="E474" s="302">
        <v>0</v>
      </c>
    </row>
    <row r="475" spans="2:5">
      <c r="B475" s="587" t="s">
        <v>928</v>
      </c>
      <c r="C475" s="302">
        <v>1239.08</v>
      </c>
      <c r="D475" s="302">
        <v>1239.1600000000001</v>
      </c>
      <c r="E475" s="302">
        <v>0.08</v>
      </c>
    </row>
    <row r="476" spans="2:5">
      <c r="B476" s="587" t="s">
        <v>929</v>
      </c>
      <c r="C476" s="302">
        <v>100327.98</v>
      </c>
      <c r="D476" s="302">
        <v>122539.13</v>
      </c>
      <c r="E476" s="302">
        <v>22211.15</v>
      </c>
    </row>
    <row r="477" spans="2:5">
      <c r="B477" s="587" t="s">
        <v>930</v>
      </c>
      <c r="C477" s="302">
        <v>63073.99</v>
      </c>
      <c r="D477" s="302">
        <f>-97782.09+120000</f>
        <v>22217.910000000003</v>
      </c>
      <c r="E477" s="302">
        <f>+D477-C477</f>
        <v>-40856.079999999994</v>
      </c>
    </row>
    <row r="478" spans="2:5">
      <c r="B478" s="587" t="s">
        <v>931</v>
      </c>
      <c r="C478" s="302">
        <v>10540878.779999999</v>
      </c>
      <c r="D478" s="302">
        <v>12027666.15</v>
      </c>
      <c r="E478" s="302">
        <v>1486787.37</v>
      </c>
    </row>
    <row r="479" spans="2:5">
      <c r="B479" s="587" t="s">
        <v>932</v>
      </c>
      <c r="C479" s="302">
        <v>76428.14</v>
      </c>
      <c r="D479" s="302">
        <v>76428.14</v>
      </c>
      <c r="E479" s="302">
        <v>0</v>
      </c>
    </row>
    <row r="480" spans="2:5">
      <c r="B480" s="587" t="s">
        <v>933</v>
      </c>
      <c r="C480" s="302">
        <v>1491.5</v>
      </c>
      <c r="D480" s="302">
        <v>1491.5</v>
      </c>
      <c r="E480" s="302">
        <v>0</v>
      </c>
    </row>
    <row r="481" spans="2:5">
      <c r="B481" s="587" t="s">
        <v>934</v>
      </c>
      <c r="C481" s="302">
        <v>199299.24</v>
      </c>
      <c r="D481" s="302">
        <v>199304.23</v>
      </c>
      <c r="E481" s="302">
        <v>4.99</v>
      </c>
    </row>
    <row r="482" spans="2:5">
      <c r="B482" s="587" t="s">
        <v>935</v>
      </c>
      <c r="C482" s="302">
        <v>440167.75</v>
      </c>
      <c r="D482" s="302">
        <v>401896.12</v>
      </c>
      <c r="E482" s="302">
        <v>-38271.629999999997</v>
      </c>
    </row>
    <row r="483" spans="2:5">
      <c r="B483" s="587" t="s">
        <v>936</v>
      </c>
      <c r="C483" s="302">
        <v>11859.19</v>
      </c>
      <c r="D483" s="302">
        <v>11859.19</v>
      </c>
      <c r="E483" s="302">
        <v>0</v>
      </c>
    </row>
    <row r="484" spans="2:5">
      <c r="B484" s="587" t="s">
        <v>937</v>
      </c>
      <c r="C484" s="302">
        <v>103271.66</v>
      </c>
      <c r="D484" s="302">
        <v>103271.66</v>
      </c>
      <c r="E484" s="302">
        <v>0</v>
      </c>
    </row>
    <row r="485" spans="2:5">
      <c r="B485" s="587" t="s">
        <v>938</v>
      </c>
      <c r="C485" s="302">
        <v>3238124.33</v>
      </c>
      <c r="D485" s="302">
        <v>3238451.75</v>
      </c>
      <c r="E485" s="302">
        <v>327.42</v>
      </c>
    </row>
    <row r="486" spans="2:5">
      <c r="B486" s="587" t="s">
        <v>939</v>
      </c>
      <c r="C486" s="302">
        <v>1888.41</v>
      </c>
      <c r="D486" s="302">
        <v>2106.64</v>
      </c>
      <c r="E486" s="302">
        <v>218.23</v>
      </c>
    </row>
    <row r="487" spans="2:5">
      <c r="B487" s="587" t="s">
        <v>965</v>
      </c>
      <c r="C487" s="302">
        <v>0</v>
      </c>
      <c r="D487" s="302">
        <v>3030.86</v>
      </c>
      <c r="E487" s="302">
        <v>3030.86</v>
      </c>
    </row>
    <row r="488" spans="2:5">
      <c r="B488" s="587" t="s">
        <v>966</v>
      </c>
      <c r="C488" s="302">
        <v>0</v>
      </c>
      <c r="D488" s="302">
        <v>424875.75</v>
      </c>
      <c r="E488" s="302">
        <v>424875.75</v>
      </c>
    </row>
    <row r="489" spans="2:5">
      <c r="B489" s="587" t="s">
        <v>940</v>
      </c>
      <c r="C489" s="302">
        <v>33545.17</v>
      </c>
      <c r="D489" s="302">
        <v>427261.5</v>
      </c>
      <c r="E489" s="302">
        <v>393716.33</v>
      </c>
    </row>
    <row r="490" spans="2:5">
      <c r="B490" s="587" t="s">
        <v>941</v>
      </c>
      <c r="C490" s="302">
        <v>510336.62</v>
      </c>
      <c r="D490" s="302">
        <v>261389.31</v>
      </c>
      <c r="E490" s="302">
        <v>-248947.31</v>
      </c>
    </row>
    <row r="491" spans="2:5">
      <c r="B491" s="587" t="s">
        <v>942</v>
      </c>
      <c r="C491" s="302">
        <v>301258.59999999998</v>
      </c>
      <c r="D491" s="302">
        <v>301258.59999999998</v>
      </c>
      <c r="E491" s="302">
        <v>0</v>
      </c>
    </row>
    <row r="492" spans="2:5">
      <c r="B492" s="587" t="s">
        <v>943</v>
      </c>
      <c r="C492" s="302">
        <v>2336395.7200000002</v>
      </c>
      <c r="D492" s="302">
        <v>2336395.7200000002</v>
      </c>
      <c r="E492" s="302">
        <v>0</v>
      </c>
    </row>
    <row r="493" spans="2:5">
      <c r="B493" s="587" t="s">
        <v>944</v>
      </c>
      <c r="C493" s="302">
        <v>252413.88</v>
      </c>
      <c r="D493" s="302">
        <v>252425.99</v>
      </c>
      <c r="E493" s="302">
        <v>12.11</v>
      </c>
    </row>
    <row r="494" spans="2:5">
      <c r="B494" s="587" t="s">
        <v>945</v>
      </c>
      <c r="C494" s="302">
        <v>335543.83</v>
      </c>
      <c r="D494" s="302">
        <v>23502.93</v>
      </c>
      <c r="E494" s="302">
        <v>-312040.90000000002</v>
      </c>
    </row>
    <row r="495" spans="2:5">
      <c r="B495" s="587" t="s">
        <v>946</v>
      </c>
      <c r="C495" s="302">
        <v>149599.72</v>
      </c>
      <c r="D495" s="302">
        <v>149607.25</v>
      </c>
      <c r="E495" s="302">
        <v>7.53</v>
      </c>
    </row>
    <row r="496" spans="2:5">
      <c r="B496" s="587" t="s">
        <v>947</v>
      </c>
      <c r="C496" s="302">
        <v>17210.82</v>
      </c>
      <c r="D496" s="302">
        <v>17210.82</v>
      </c>
      <c r="E496" s="302">
        <v>0</v>
      </c>
    </row>
    <row r="497" spans="2:7">
      <c r="B497" s="587" t="s">
        <v>948</v>
      </c>
      <c r="C497" s="302">
        <v>2131192.4700000002</v>
      </c>
      <c r="D497" s="302">
        <v>0</v>
      </c>
      <c r="E497" s="302">
        <v>-2131192.4700000002</v>
      </c>
    </row>
    <row r="498" spans="2:7">
      <c r="B498" s="587" t="s">
        <v>949</v>
      </c>
      <c r="C498" s="302">
        <v>150092.01</v>
      </c>
      <c r="D498" s="302">
        <v>150092.01</v>
      </c>
      <c r="E498" s="302">
        <v>0</v>
      </c>
    </row>
    <row r="499" spans="2:7">
      <c r="B499" s="587" t="s">
        <v>950</v>
      </c>
      <c r="C499" s="302">
        <v>0</v>
      </c>
      <c r="D499" s="302">
        <v>2900</v>
      </c>
      <c r="E499" s="302">
        <v>2900</v>
      </c>
    </row>
    <row r="500" spans="2:7">
      <c r="B500" s="587" t="s">
        <v>958</v>
      </c>
      <c r="C500" s="302">
        <v>0</v>
      </c>
      <c r="D500" s="302">
        <v>3416347.9</v>
      </c>
      <c r="E500" s="302">
        <v>3416347.9</v>
      </c>
    </row>
    <row r="501" spans="2:7" ht="12.75" customHeight="1">
      <c r="B501" s="298"/>
      <c r="C501" s="577"/>
      <c r="D501" s="577"/>
      <c r="E501" s="577"/>
    </row>
    <row r="502" spans="2:7">
      <c r="B502" s="17"/>
      <c r="C502" s="303"/>
      <c r="D502" s="303"/>
      <c r="E502" s="303"/>
    </row>
    <row r="503" spans="2:7" ht="21.75" customHeight="1">
      <c r="C503" s="565">
        <f>SUM(C471:C500)</f>
        <v>21222392.759999994</v>
      </c>
      <c r="D503" s="565">
        <f>SUM(D471:D500)</f>
        <v>24636649.179999996</v>
      </c>
      <c r="E503" s="565">
        <f>SUM(E471:E500)</f>
        <v>3414256.42</v>
      </c>
    </row>
    <row r="506" spans="2:7" ht="24" customHeight="1">
      <c r="B506" s="342" t="s">
        <v>393</v>
      </c>
      <c r="C506" s="343" t="s">
        <v>301</v>
      </c>
      <c r="D506" s="295" t="s">
        <v>310</v>
      </c>
      <c r="E506" s="559"/>
    </row>
    <row r="507" spans="2:7">
      <c r="B507" s="296"/>
      <c r="C507" s="570"/>
      <c r="D507" s="318"/>
      <c r="E507" s="573"/>
    </row>
    <row r="508" spans="2:7">
      <c r="B508" s="566" t="s">
        <v>692</v>
      </c>
      <c r="C508" s="571">
        <v>2288.36</v>
      </c>
      <c r="D508" s="302"/>
      <c r="E508" s="573"/>
    </row>
    <row r="509" spans="2:7">
      <c r="B509" s="566" t="s">
        <v>697</v>
      </c>
      <c r="C509" s="571">
        <v>61499</v>
      </c>
      <c r="D509" s="302">
        <v>0</v>
      </c>
      <c r="E509" s="573"/>
    </row>
    <row r="510" spans="2:7">
      <c r="B510" s="566" t="s">
        <v>700</v>
      </c>
      <c r="C510" s="571">
        <v>48299.32</v>
      </c>
      <c r="D510" s="302">
        <v>0</v>
      </c>
      <c r="E510" s="573"/>
    </row>
    <row r="511" spans="2:7">
      <c r="B511" s="298"/>
      <c r="C511" s="571"/>
      <c r="D511" s="302"/>
      <c r="E511" s="573"/>
    </row>
    <row r="512" spans="2:7">
      <c r="B512" s="298"/>
      <c r="C512" s="571"/>
      <c r="D512" s="302"/>
      <c r="E512" s="573"/>
      <c r="F512" s="559"/>
      <c r="G512" s="559"/>
    </row>
    <row r="513" spans="2:7">
      <c r="B513" s="17"/>
      <c r="C513" s="572"/>
      <c r="D513" s="303"/>
      <c r="E513" s="573"/>
      <c r="F513" s="559"/>
      <c r="G513" s="559"/>
    </row>
    <row r="514" spans="2:7" ht="18" customHeight="1">
      <c r="C514" s="579">
        <f>+C510+C509+C508</f>
        <v>112086.68000000001</v>
      </c>
      <c r="D514" s="295"/>
      <c r="E514" s="559"/>
      <c r="F514" s="559"/>
      <c r="G514" s="559"/>
    </row>
    <row r="515" spans="2:7">
      <c r="F515" s="559"/>
      <c r="G515" s="559"/>
    </row>
    <row r="516" spans="2:7" ht="14.25">
      <c r="B516" s="569" t="s">
        <v>32</v>
      </c>
      <c r="F516" s="559"/>
      <c r="G516" s="559"/>
    </row>
    <row r="517" spans="2:7">
      <c r="F517" s="559"/>
      <c r="G517" s="559"/>
    </row>
    <row r="518" spans="2:7">
      <c r="F518" s="559"/>
      <c r="G518" s="559"/>
    </row>
    <row r="519" spans="2:7">
      <c r="B519" s="19" t="s">
        <v>394</v>
      </c>
      <c r="F519" s="559"/>
      <c r="G519" s="559"/>
    </row>
    <row r="520" spans="2:7" ht="12" customHeight="1">
      <c r="B520" s="19" t="s">
        <v>395</v>
      </c>
      <c r="F520" s="559"/>
      <c r="G520" s="559"/>
    </row>
    <row r="521" spans="2:7">
      <c r="B521" s="764"/>
      <c r="C521" s="764"/>
      <c r="D521" s="764"/>
      <c r="E521" s="764"/>
      <c r="F521" s="559"/>
      <c r="G521" s="559"/>
    </row>
    <row r="522" spans="2:7">
      <c r="B522" s="274"/>
      <c r="C522" s="274"/>
      <c r="D522" s="274"/>
      <c r="E522" s="274"/>
      <c r="F522" s="559"/>
      <c r="G522" s="559"/>
    </row>
    <row r="523" spans="2:7">
      <c r="B523" s="783" t="s">
        <v>316</v>
      </c>
      <c r="C523" s="784"/>
      <c r="D523" s="784"/>
      <c r="E523" s="785"/>
      <c r="F523" s="559"/>
      <c r="G523" s="559"/>
    </row>
    <row r="524" spans="2:7">
      <c r="B524" s="786" t="s">
        <v>967</v>
      </c>
      <c r="C524" s="787"/>
      <c r="D524" s="787"/>
      <c r="E524" s="788"/>
      <c r="F524" s="559"/>
      <c r="G524" s="346"/>
    </row>
    <row r="525" spans="2:7">
      <c r="B525" s="769" t="s">
        <v>317</v>
      </c>
      <c r="C525" s="770"/>
      <c r="D525" s="770"/>
      <c r="E525" s="771"/>
      <c r="F525" s="559"/>
      <c r="G525" s="346"/>
    </row>
    <row r="526" spans="2:7">
      <c r="B526" s="789" t="s">
        <v>318</v>
      </c>
      <c r="C526" s="790"/>
      <c r="E526" s="347">
        <v>119996004.22</v>
      </c>
      <c r="F526" s="559"/>
      <c r="G526" s="346"/>
    </row>
    <row r="527" spans="2:7">
      <c r="B527" s="775"/>
      <c r="C527" s="775"/>
      <c r="D527" s="559"/>
      <c r="F527" s="559"/>
      <c r="G527" s="346"/>
    </row>
    <row r="528" spans="2:7">
      <c r="B528" s="791" t="s">
        <v>319</v>
      </c>
      <c r="C528" s="791"/>
      <c r="D528" s="348"/>
      <c r="E528" s="349">
        <f>SUM(D528:D533)</f>
        <v>0</v>
      </c>
      <c r="F528" s="559"/>
      <c r="G528" s="559"/>
    </row>
    <row r="529" spans="2:7">
      <c r="B529" s="772" t="s">
        <v>320</v>
      </c>
      <c r="C529" s="772"/>
      <c r="D529" s="349">
        <v>0</v>
      </c>
      <c r="E529" s="350"/>
      <c r="F529" s="559"/>
      <c r="G529" s="559"/>
    </row>
    <row r="530" spans="2:7">
      <c r="B530" s="772" t="s">
        <v>321</v>
      </c>
      <c r="C530" s="772"/>
      <c r="D530" s="349">
        <v>0</v>
      </c>
      <c r="E530" s="350"/>
      <c r="F530" s="559"/>
      <c r="G530" s="559"/>
    </row>
    <row r="531" spans="2:7">
      <c r="B531" s="772" t="s">
        <v>322</v>
      </c>
      <c r="C531" s="772"/>
      <c r="D531" s="349">
        <v>0</v>
      </c>
      <c r="E531" s="350"/>
      <c r="F531" s="559"/>
      <c r="G531" s="559"/>
    </row>
    <row r="532" spans="2:7">
      <c r="B532" s="772" t="s">
        <v>323</v>
      </c>
      <c r="C532" s="772"/>
      <c r="D532" s="349">
        <v>0</v>
      </c>
      <c r="E532" s="350"/>
      <c r="F532" s="559"/>
      <c r="G532" s="559"/>
    </row>
    <row r="533" spans="2:7">
      <c r="B533" s="776" t="s">
        <v>324</v>
      </c>
      <c r="C533" s="777"/>
      <c r="D533" s="349">
        <v>0</v>
      </c>
      <c r="E533" s="350"/>
      <c r="F533" s="559"/>
      <c r="G533" s="559"/>
    </row>
    <row r="534" spans="2:7">
      <c r="B534" s="775"/>
      <c r="C534" s="775"/>
      <c r="D534" s="559"/>
      <c r="F534" s="559"/>
      <c r="G534" s="559"/>
    </row>
    <row r="535" spans="2:7">
      <c r="B535" s="791" t="s">
        <v>325</v>
      </c>
      <c r="C535" s="791"/>
      <c r="D535" s="348"/>
      <c r="E535" s="351">
        <f>SUM(D535:D539)</f>
        <v>13303505.93</v>
      </c>
      <c r="F535" s="559"/>
      <c r="G535" s="559"/>
    </row>
    <row r="536" spans="2:7">
      <c r="B536" s="772" t="s">
        <v>326</v>
      </c>
      <c r="C536" s="772"/>
      <c r="D536" s="349">
        <v>0</v>
      </c>
      <c r="E536" s="350"/>
      <c r="F536" s="559"/>
      <c r="G536" s="559"/>
    </row>
    <row r="537" spans="2:7">
      <c r="B537" s="772" t="s">
        <v>327</v>
      </c>
      <c r="C537" s="772"/>
      <c r="D537" s="349">
        <v>0</v>
      </c>
      <c r="E537" s="350"/>
      <c r="F537" s="559"/>
      <c r="G537" s="559"/>
    </row>
    <row r="538" spans="2:7">
      <c r="B538" s="772" t="s">
        <v>328</v>
      </c>
      <c r="C538" s="772"/>
      <c r="D538" s="349">
        <v>0</v>
      </c>
      <c r="E538" s="350"/>
      <c r="F538" s="559"/>
      <c r="G538" s="559"/>
    </row>
    <row r="539" spans="2:7">
      <c r="B539" s="781" t="s">
        <v>329</v>
      </c>
      <c r="C539" s="782"/>
      <c r="D539" s="351">
        <v>13303505.93</v>
      </c>
      <c r="E539" s="352"/>
      <c r="F539" s="559"/>
      <c r="G539" s="559"/>
    </row>
    <row r="540" spans="2:7">
      <c r="B540" s="775"/>
      <c r="C540" s="775"/>
      <c r="F540" s="559"/>
      <c r="G540" s="559"/>
    </row>
    <row r="541" spans="2:7">
      <c r="B541" s="773" t="s">
        <v>330</v>
      </c>
      <c r="C541" s="773"/>
      <c r="E541" s="353">
        <f>+E526+E528-E535</f>
        <v>106692498.28999999</v>
      </c>
      <c r="F541" s="559"/>
      <c r="G541" s="346"/>
    </row>
    <row r="542" spans="2:7">
      <c r="B542" s="274"/>
      <c r="C542" s="274"/>
      <c r="D542" s="274"/>
      <c r="E542" s="274"/>
      <c r="F542" s="559"/>
      <c r="G542" s="559"/>
    </row>
    <row r="543" spans="2:7">
      <c r="B543" s="274"/>
      <c r="C543" s="274"/>
      <c r="D543" s="274"/>
      <c r="E543" s="274"/>
      <c r="F543" s="559"/>
      <c r="G543" s="559"/>
    </row>
    <row r="544" spans="2:7">
      <c r="B544" s="783" t="s">
        <v>331</v>
      </c>
      <c r="C544" s="784"/>
      <c r="D544" s="784"/>
      <c r="E544" s="785"/>
      <c r="F544" s="559"/>
      <c r="G544" s="559"/>
    </row>
    <row r="545" spans="2:8">
      <c r="B545" s="786" t="s">
        <v>967</v>
      </c>
      <c r="C545" s="787"/>
      <c r="D545" s="787"/>
      <c r="E545" s="788"/>
      <c r="F545" s="559"/>
      <c r="G545" s="559"/>
    </row>
    <row r="546" spans="2:8">
      <c r="B546" s="769" t="s">
        <v>317</v>
      </c>
      <c r="C546" s="770"/>
      <c r="D546" s="770"/>
      <c r="E546" s="771"/>
      <c r="F546" s="559"/>
      <c r="G546" s="559"/>
    </row>
    <row r="547" spans="2:8">
      <c r="B547" s="789" t="s">
        <v>332</v>
      </c>
      <c r="C547" s="790"/>
      <c r="E547" s="354">
        <v>74940785.439999998</v>
      </c>
      <c r="F547" s="559"/>
      <c r="G547" s="559"/>
    </row>
    <row r="548" spans="2:8">
      <c r="B548" s="775"/>
      <c r="C548" s="775"/>
      <c r="F548" s="559"/>
      <c r="G548" s="559"/>
    </row>
    <row r="549" spans="2:8">
      <c r="B549" s="780" t="s">
        <v>333</v>
      </c>
      <c r="C549" s="780"/>
      <c r="D549" s="348"/>
      <c r="E549" s="355">
        <f>SUM(D549:D566)</f>
        <v>112086.68</v>
      </c>
      <c r="F549" s="559"/>
      <c r="G549" s="559"/>
    </row>
    <row r="550" spans="2:8">
      <c r="B550" s="772" t="s">
        <v>334</v>
      </c>
      <c r="C550" s="772"/>
      <c r="D550" s="574">
        <v>63787.360000000001</v>
      </c>
      <c r="E550" s="356"/>
      <c r="F550" s="559"/>
      <c r="G550" s="559"/>
    </row>
    <row r="551" spans="2:8">
      <c r="B551" s="772" t="s">
        <v>335</v>
      </c>
      <c r="C551" s="772"/>
      <c r="D551" s="574">
        <v>48299.32</v>
      </c>
      <c r="E551" s="356"/>
      <c r="F551" s="559"/>
      <c r="G551" s="559"/>
    </row>
    <row r="552" spans="2:8">
      <c r="B552" s="772" t="s">
        <v>336</v>
      </c>
      <c r="C552" s="772"/>
      <c r="D552" s="349">
        <v>0</v>
      </c>
      <c r="E552" s="356"/>
      <c r="F552" s="559"/>
      <c r="G552" s="559"/>
    </row>
    <row r="553" spans="2:8">
      <c r="B553" s="772" t="s">
        <v>337</v>
      </c>
      <c r="C553" s="772"/>
      <c r="D553" s="349">
        <v>0</v>
      </c>
      <c r="E553" s="356"/>
      <c r="F553" s="559"/>
      <c r="G553" s="559"/>
    </row>
    <row r="554" spans="2:8">
      <c r="B554" s="772" t="s">
        <v>338</v>
      </c>
      <c r="C554" s="772"/>
      <c r="D554" s="349">
        <v>0</v>
      </c>
      <c r="E554" s="356"/>
      <c r="F554" s="559"/>
      <c r="G554" s="346"/>
    </row>
    <row r="555" spans="2:8">
      <c r="B555" s="772" t="s">
        <v>339</v>
      </c>
      <c r="C555" s="772"/>
      <c r="D555" s="349">
        <v>0</v>
      </c>
      <c r="E555" s="356"/>
      <c r="F555" s="559"/>
      <c r="G555" s="559"/>
    </row>
    <row r="556" spans="2:8">
      <c r="B556" s="772" t="s">
        <v>340</v>
      </c>
      <c r="C556" s="772"/>
      <c r="D556" s="349">
        <v>0</v>
      </c>
      <c r="E556" s="356"/>
      <c r="F556" s="559"/>
      <c r="G556" s="346"/>
    </row>
    <row r="557" spans="2:8">
      <c r="B557" s="772" t="s">
        <v>341</v>
      </c>
      <c r="C557" s="772"/>
      <c r="D557" s="349">
        <v>0</v>
      </c>
      <c r="E557" s="356"/>
      <c r="F557" s="559"/>
      <c r="G557" s="559"/>
    </row>
    <row r="558" spans="2:8">
      <c r="B558" s="772" t="s">
        <v>342</v>
      </c>
      <c r="C558" s="772"/>
      <c r="D558" s="349">
        <v>0</v>
      </c>
      <c r="E558" s="356"/>
      <c r="F558" s="559"/>
      <c r="G558" s="346"/>
    </row>
    <row r="559" spans="2:8">
      <c r="B559" s="772" t="s">
        <v>343</v>
      </c>
      <c r="C559" s="772"/>
      <c r="D559" s="349">
        <v>0</v>
      </c>
      <c r="E559" s="356"/>
      <c r="F559" s="559"/>
      <c r="G559" s="346"/>
    </row>
    <row r="560" spans="2:8">
      <c r="B560" s="772" t="s">
        <v>344</v>
      </c>
      <c r="C560" s="772"/>
      <c r="D560" s="349">
        <v>0</v>
      </c>
      <c r="E560" s="356"/>
      <c r="F560" s="559"/>
      <c r="G560" s="346"/>
      <c r="H560" s="357"/>
    </row>
    <row r="561" spans="2:8">
      <c r="B561" s="772" t="s">
        <v>345</v>
      </c>
      <c r="C561" s="772"/>
      <c r="D561" s="349">
        <v>0</v>
      </c>
      <c r="E561" s="356"/>
      <c r="F561" s="559"/>
      <c r="G561" s="346"/>
      <c r="H561" s="357"/>
    </row>
    <row r="562" spans="2:8">
      <c r="B562" s="772" t="s">
        <v>346</v>
      </c>
      <c r="C562" s="772"/>
      <c r="D562" s="349">
        <v>0</v>
      </c>
      <c r="E562" s="356"/>
      <c r="F562" s="559"/>
      <c r="G562" s="358"/>
    </row>
    <row r="563" spans="2:8">
      <c r="B563" s="772" t="s">
        <v>347</v>
      </c>
      <c r="C563" s="772"/>
      <c r="D563" s="349">
        <v>0</v>
      </c>
      <c r="E563" s="356"/>
      <c r="F563" s="559"/>
      <c r="G563" s="559"/>
    </row>
    <row r="564" spans="2:8">
      <c r="B564" s="772" t="s">
        <v>348</v>
      </c>
      <c r="C564" s="772"/>
      <c r="D564" s="349">
        <v>0</v>
      </c>
      <c r="E564" s="356"/>
      <c r="F564" s="559"/>
      <c r="G564" s="559"/>
    </row>
    <row r="565" spans="2:8" ht="12.75" customHeight="1">
      <c r="B565" s="772" t="s">
        <v>349</v>
      </c>
      <c r="C565" s="772"/>
      <c r="D565" s="349">
        <v>0</v>
      </c>
      <c r="E565" s="356"/>
      <c r="F565" s="559"/>
      <c r="G565" s="559"/>
    </row>
    <row r="566" spans="2:8">
      <c r="B566" s="778" t="s">
        <v>350</v>
      </c>
      <c r="C566" s="779"/>
      <c r="D566" s="574">
        <v>0</v>
      </c>
      <c r="E566" s="356"/>
      <c r="F566" s="559"/>
      <c r="G566" s="559"/>
    </row>
    <row r="567" spans="2:8">
      <c r="B567" s="775"/>
      <c r="C567" s="775"/>
      <c r="F567" s="559"/>
      <c r="G567" s="559"/>
    </row>
    <row r="568" spans="2:8">
      <c r="B568" s="780" t="s">
        <v>351</v>
      </c>
      <c r="C568" s="780"/>
      <c r="D568" s="348"/>
      <c r="E568" s="355">
        <f>SUM(D568:D575)</f>
        <v>1.42</v>
      </c>
      <c r="F568" s="559"/>
      <c r="G568" s="559"/>
    </row>
    <row r="569" spans="2:8">
      <c r="B569" s="772" t="s">
        <v>352</v>
      </c>
      <c r="C569" s="772"/>
      <c r="D569" s="349">
        <v>0</v>
      </c>
      <c r="E569" s="356"/>
      <c r="F569" s="559"/>
      <c r="G569" s="559"/>
    </row>
    <row r="570" spans="2:8">
      <c r="B570" s="772" t="s">
        <v>125</v>
      </c>
      <c r="C570" s="772"/>
      <c r="D570" s="349">
        <v>0</v>
      </c>
      <c r="E570" s="356"/>
      <c r="F570" s="559"/>
      <c r="G570" s="559"/>
    </row>
    <row r="571" spans="2:8">
      <c r="B571" s="772" t="s">
        <v>353</v>
      </c>
      <c r="C571" s="772"/>
      <c r="D571" s="349">
        <v>0</v>
      </c>
      <c r="E571" s="356"/>
      <c r="F571" s="559"/>
      <c r="G571" s="559"/>
    </row>
    <row r="572" spans="2:8">
      <c r="B572" s="772" t="s">
        <v>354</v>
      </c>
      <c r="C572" s="772"/>
      <c r="D572" s="349">
        <v>0</v>
      </c>
      <c r="E572" s="356"/>
      <c r="F572" s="559"/>
      <c r="G572" s="559"/>
    </row>
    <row r="573" spans="2:8">
      <c r="B573" s="772" t="s">
        <v>355</v>
      </c>
      <c r="C573" s="772"/>
      <c r="D573" s="349">
        <v>0</v>
      </c>
      <c r="E573" s="356"/>
      <c r="F573" s="559"/>
      <c r="G573" s="559"/>
    </row>
    <row r="574" spans="2:8">
      <c r="B574" s="772" t="s">
        <v>128</v>
      </c>
      <c r="C574" s="772"/>
      <c r="D574" s="349">
        <v>1.42</v>
      </c>
      <c r="E574" s="356"/>
      <c r="F574" s="559"/>
      <c r="G574" s="559"/>
    </row>
    <row r="575" spans="2:8">
      <c r="B575" s="778" t="s">
        <v>356</v>
      </c>
      <c r="C575" s="779"/>
      <c r="D575" s="574">
        <v>0</v>
      </c>
      <c r="E575" s="356"/>
      <c r="F575" s="559"/>
      <c r="G575" s="559"/>
    </row>
    <row r="576" spans="2:8">
      <c r="B576" s="775"/>
      <c r="C576" s="775"/>
      <c r="F576" s="559"/>
      <c r="G576" s="559"/>
    </row>
    <row r="577" spans="2:7">
      <c r="B577" s="560" t="s">
        <v>357</v>
      </c>
      <c r="E577" s="353">
        <f>+E547-E549+E568</f>
        <v>74828700.179999992</v>
      </c>
      <c r="F577" s="346"/>
      <c r="G577" s="346"/>
    </row>
    <row r="578" spans="2:7">
      <c r="F578" s="359"/>
      <c r="G578" s="559"/>
    </row>
    <row r="579" spans="2:7">
      <c r="F579" s="559"/>
      <c r="G579" s="559"/>
    </row>
    <row r="580" spans="2:7">
      <c r="F580" s="360"/>
      <c r="G580" s="559"/>
    </row>
    <row r="581" spans="2:7">
      <c r="F581" s="360"/>
      <c r="G581" s="559"/>
    </row>
    <row r="582" spans="2:7">
      <c r="F582" s="559"/>
      <c r="G582" s="559"/>
    </row>
    <row r="583" spans="2:7">
      <c r="B583" s="774" t="s">
        <v>397</v>
      </c>
      <c r="C583" s="774"/>
      <c r="D583" s="774"/>
      <c r="E583" s="774"/>
      <c r="F583" s="774"/>
      <c r="G583" s="559"/>
    </row>
    <row r="584" spans="2:7">
      <c r="B584" s="561"/>
      <c r="C584" s="561"/>
      <c r="D584" s="561"/>
      <c r="E584" s="561"/>
      <c r="F584" s="561"/>
      <c r="G584" s="559"/>
    </row>
    <row r="585" spans="2:7">
      <c r="B585" s="561"/>
      <c r="C585" s="561"/>
      <c r="D585" s="561"/>
      <c r="E585" s="561"/>
      <c r="F585" s="561"/>
      <c r="G585" s="559"/>
    </row>
    <row r="586" spans="2:7" ht="21" customHeight="1">
      <c r="B586" s="320" t="s">
        <v>398</v>
      </c>
      <c r="C586" s="321" t="s">
        <v>299</v>
      </c>
      <c r="D586" s="341" t="s">
        <v>300</v>
      </c>
      <c r="E586" s="341" t="s">
        <v>301</v>
      </c>
      <c r="F586" s="559"/>
      <c r="G586" s="559"/>
    </row>
    <row r="587" spans="2:7">
      <c r="B587" s="296"/>
      <c r="C587" s="575">
        <v>0</v>
      </c>
      <c r="D587" s="570"/>
      <c r="E587" s="570"/>
      <c r="F587" s="559"/>
      <c r="G587" s="559"/>
    </row>
    <row r="588" spans="2:7">
      <c r="B588" s="296" t="s">
        <v>514</v>
      </c>
      <c r="C588" s="576">
        <v>0</v>
      </c>
      <c r="D588" s="571"/>
      <c r="E588" s="571"/>
      <c r="F588" s="559"/>
      <c r="G588" s="559"/>
    </row>
    <row r="589" spans="2:7">
      <c r="B589" s="17"/>
      <c r="C589" s="22">
        <v>0</v>
      </c>
      <c r="D589" s="21">
        <v>0</v>
      </c>
      <c r="E589" s="21">
        <v>0</v>
      </c>
      <c r="F589" s="559"/>
      <c r="G589" s="559"/>
    </row>
    <row r="590" spans="2:7" ht="21" customHeight="1">
      <c r="C590" s="295">
        <f>SUM(C588:C589)</f>
        <v>0</v>
      </c>
      <c r="D590" s="295">
        <f>SUM(D588:D589)</f>
        <v>0</v>
      </c>
      <c r="E590" s="295">
        <f>SUM(E588:E589)</f>
        <v>0</v>
      </c>
      <c r="F590" s="559"/>
      <c r="G590" s="559"/>
    </row>
    <row r="591" spans="2:7">
      <c r="F591" s="559"/>
      <c r="G591" s="559"/>
    </row>
    <row r="592" spans="2:7">
      <c r="F592" s="559"/>
      <c r="G592" s="559"/>
    </row>
    <row r="593" spans="2:7">
      <c r="F593" s="559"/>
      <c r="G593" s="559"/>
    </row>
    <row r="594" spans="2:7">
      <c r="F594" s="559"/>
      <c r="G594" s="559"/>
    </row>
    <row r="595" spans="2:7">
      <c r="B595" s="16" t="s">
        <v>76</v>
      </c>
      <c r="F595" s="559"/>
      <c r="G595" s="559"/>
    </row>
    <row r="596" spans="2:7" ht="12" customHeight="1">
      <c r="F596" s="559"/>
      <c r="G596" s="559"/>
    </row>
    <row r="597" spans="2:7">
      <c r="C597" s="274"/>
      <c r="D597" s="274"/>
      <c r="E597" s="274"/>
    </row>
    <row r="598" spans="2:7">
      <c r="C598" s="274"/>
      <c r="D598" s="274"/>
      <c r="E598" s="274"/>
    </row>
    <row r="599" spans="2:7">
      <c r="C599" s="274"/>
      <c r="D599" s="274"/>
      <c r="E599" s="274"/>
    </row>
    <row r="600" spans="2:7">
      <c r="G600" s="559"/>
    </row>
    <row r="601" spans="2:7">
      <c r="B601" s="280"/>
      <c r="C601" s="274"/>
      <c r="D601" s="280"/>
      <c r="E601" s="280"/>
      <c r="F601" s="278"/>
      <c r="G601" s="278"/>
    </row>
    <row r="602" spans="2:7">
      <c r="B602" s="558" t="s">
        <v>512</v>
      </c>
      <c r="C602" s="274"/>
      <c r="D602" s="693" t="s">
        <v>652</v>
      </c>
      <c r="E602" s="693"/>
      <c r="F602" s="559"/>
      <c r="G602" s="361"/>
    </row>
    <row r="603" spans="2:7">
      <c r="B603" s="558" t="s">
        <v>513</v>
      </c>
      <c r="C603" s="274"/>
      <c r="D603" s="694" t="s">
        <v>653</v>
      </c>
      <c r="E603" s="694"/>
      <c r="F603" s="362"/>
      <c r="G603" s="362"/>
    </row>
    <row r="604" spans="2:7">
      <c r="B604" s="274"/>
      <c r="C604" s="274"/>
      <c r="D604" s="274"/>
      <c r="E604" s="274"/>
      <c r="F604" s="274"/>
      <c r="G604" s="274"/>
    </row>
    <row r="605" spans="2:7">
      <c r="B605" s="274"/>
      <c r="C605" s="274"/>
      <c r="D605" s="274"/>
      <c r="E605" s="274"/>
      <c r="F605" s="274"/>
      <c r="G605" s="274"/>
    </row>
    <row r="609" ht="12.75" customHeight="1"/>
    <row r="612" ht="12.75" customHeight="1"/>
  </sheetData>
  <mergeCells count="67">
    <mergeCell ref="D602:E602"/>
    <mergeCell ref="B523:E523"/>
    <mergeCell ref="B524:E524"/>
    <mergeCell ref="B526:C526"/>
    <mergeCell ref="B527:C527"/>
    <mergeCell ref="B528:C528"/>
    <mergeCell ref="B529:C529"/>
    <mergeCell ref="B530:C530"/>
    <mergeCell ref="B531:C531"/>
    <mergeCell ref="B534:C534"/>
    <mergeCell ref="B535:C535"/>
    <mergeCell ref="B536:C536"/>
    <mergeCell ref="B556:C556"/>
    <mergeCell ref="B557:C557"/>
    <mergeCell ref="B563:C563"/>
    <mergeCell ref="B537:C537"/>
    <mergeCell ref="D603:E603"/>
    <mergeCell ref="B544:E544"/>
    <mergeCell ref="B545:E545"/>
    <mergeCell ref="B547:C547"/>
    <mergeCell ref="B549:C549"/>
    <mergeCell ref="B550:C550"/>
    <mergeCell ref="B551:C551"/>
    <mergeCell ref="B552:C552"/>
    <mergeCell ref="B553:C553"/>
    <mergeCell ref="B554:C554"/>
    <mergeCell ref="B555:C555"/>
    <mergeCell ref="B564:C564"/>
    <mergeCell ref="B567:C567"/>
    <mergeCell ref="B559:C559"/>
    <mergeCell ref="B560:C560"/>
    <mergeCell ref="B561:C561"/>
    <mergeCell ref="B573:C573"/>
    <mergeCell ref="B568:C568"/>
    <mergeCell ref="B538:C538"/>
    <mergeCell ref="B539:C539"/>
    <mergeCell ref="B540:C540"/>
    <mergeCell ref="B548:C548"/>
    <mergeCell ref="B558:C558"/>
    <mergeCell ref="B525:E525"/>
    <mergeCell ref="B532:C532"/>
    <mergeCell ref="B541:C541"/>
    <mergeCell ref="B546:E546"/>
    <mergeCell ref="B583:F583"/>
    <mergeCell ref="B576:C576"/>
    <mergeCell ref="B533:C533"/>
    <mergeCell ref="B575:C575"/>
    <mergeCell ref="B566:C566"/>
    <mergeCell ref="B565:C565"/>
    <mergeCell ref="B574:C574"/>
    <mergeCell ref="B569:C569"/>
    <mergeCell ref="B562:C562"/>
    <mergeCell ref="B570:C570"/>
    <mergeCell ref="B571:C571"/>
    <mergeCell ref="B572:C572"/>
    <mergeCell ref="A2:L2"/>
    <mergeCell ref="A3:L3"/>
    <mergeCell ref="A4:L4"/>
    <mergeCell ref="A9:L9"/>
    <mergeCell ref="B521:E521"/>
    <mergeCell ref="D256:E256"/>
    <mergeCell ref="D263:E263"/>
    <mergeCell ref="D301:E301"/>
    <mergeCell ref="D310:E310"/>
    <mergeCell ref="D89:E89"/>
    <mergeCell ref="D242:E242"/>
    <mergeCell ref="D249:E249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C192 C238 C245 C252"/>
    <dataValidation allowBlank="1" showInputMessage="1" showErrorMessage="1" prompt="Corresponde al número de la cuenta de acuerdo al Plan de Cuentas emitido por el CONAC (DOF 22/11/2010)." sqref="B192"/>
    <dataValidation allowBlank="1" showInputMessage="1" showErrorMessage="1" prompt="Características cualitativas significativas que les impacten financieramente." sqref="D192:E192 E238 E245 E252"/>
    <dataValidation allowBlank="1" showInputMessage="1" showErrorMessage="1" prompt="Especificar origen de dicho recurso: Federal, Estatal, Municipal, Particulares." sqref="D238 D245 D252"/>
  </dataValidations>
  <pageMargins left="0.47244094488188981" right="0.70866141732283472" top="0.39370078740157483" bottom="0.74803149606299213" header="0.31496062992125984" footer="0.31496062992125984"/>
  <pageSetup scale="40" fitToWidth="4" fitToHeight="6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65"/>
  <sheetViews>
    <sheetView showGridLines="0" zoomScale="85" zoomScaleNormal="85" workbookViewId="0">
      <selection activeCell="C21" sqref="C21:D21"/>
    </sheetView>
  </sheetViews>
  <sheetFormatPr baseColWidth="10" defaultColWidth="11.42578125" defaultRowHeight="12.75"/>
  <cols>
    <col min="1" max="1" width="1.140625" style="25" customWidth="1"/>
    <col min="2" max="3" width="3.7109375" style="274" customWidth="1"/>
    <col min="4" max="4" width="46.42578125" style="274" customWidth="1"/>
    <col min="5" max="10" width="15.7109375" style="274" customWidth="1"/>
    <col min="11" max="11" width="2" style="25" customWidth="1"/>
    <col min="12" max="16384" width="11.42578125" style="274"/>
  </cols>
  <sheetData>
    <row r="1" spans="1:10" ht="18.75" customHeight="1">
      <c r="B1" s="716" t="s">
        <v>446</v>
      </c>
      <c r="C1" s="716"/>
      <c r="D1" s="716"/>
      <c r="E1" s="716"/>
      <c r="F1" s="716"/>
      <c r="G1" s="716"/>
      <c r="H1" s="716"/>
      <c r="I1" s="716"/>
      <c r="J1" s="716"/>
    </row>
    <row r="2" spans="1:10" ht="15" customHeight="1">
      <c r="B2" s="363"/>
      <c r="C2" s="363"/>
      <c r="D2" s="716" t="s">
        <v>461</v>
      </c>
      <c r="E2" s="716"/>
      <c r="F2" s="716"/>
      <c r="G2" s="716"/>
      <c r="H2" s="716"/>
      <c r="I2" s="716"/>
      <c r="J2" s="716"/>
    </row>
    <row r="3" spans="1:10" ht="15" customHeight="1">
      <c r="B3" s="716" t="s">
        <v>657</v>
      </c>
      <c r="C3" s="716"/>
      <c r="D3" s="716"/>
      <c r="E3" s="716"/>
      <c r="F3" s="716"/>
      <c r="G3" s="716"/>
      <c r="H3" s="716"/>
      <c r="I3" s="716"/>
      <c r="J3" s="716"/>
    </row>
    <row r="4" spans="1:10" s="25" customFormat="1" ht="8.25" customHeight="1">
      <c r="A4" s="364"/>
      <c r="B4" s="365"/>
      <c r="C4" s="365"/>
      <c r="D4" s="365"/>
      <c r="E4" s="32"/>
      <c r="F4" s="366"/>
      <c r="G4" s="366"/>
      <c r="H4" s="366"/>
      <c r="I4" s="366"/>
      <c r="J4" s="366"/>
    </row>
    <row r="5" spans="1:10" s="25" customFormat="1" ht="13.5" customHeight="1">
      <c r="A5" s="364"/>
      <c r="B5" s="139"/>
      <c r="D5" s="30" t="s">
        <v>358</v>
      </c>
      <c r="E5" s="682" t="s">
        <v>506</v>
      </c>
      <c r="F5" s="682"/>
      <c r="G5" s="367"/>
      <c r="H5" s="367"/>
      <c r="I5" s="367"/>
      <c r="J5" s="368"/>
    </row>
    <row r="6" spans="1:10" s="25" customFormat="1" ht="11.25" customHeight="1">
      <c r="A6" s="364"/>
      <c r="B6" s="364"/>
      <c r="C6" s="364"/>
      <c r="D6" s="364"/>
      <c r="F6" s="368"/>
      <c r="G6" s="368"/>
      <c r="H6" s="368"/>
      <c r="I6" s="368"/>
      <c r="J6" s="368"/>
    </row>
    <row r="7" spans="1:10" ht="12" customHeight="1">
      <c r="A7" s="369"/>
      <c r="B7" s="804" t="s">
        <v>202</v>
      </c>
      <c r="C7" s="804"/>
      <c r="D7" s="804"/>
      <c r="E7" s="804" t="s">
        <v>203</v>
      </c>
      <c r="F7" s="804"/>
      <c r="G7" s="804"/>
      <c r="H7" s="804"/>
      <c r="I7" s="804"/>
      <c r="J7" s="803" t="s">
        <v>204</v>
      </c>
    </row>
    <row r="8" spans="1:10" ht="25.5">
      <c r="A8" s="364"/>
      <c r="B8" s="804"/>
      <c r="C8" s="804"/>
      <c r="D8" s="804"/>
      <c r="E8" s="370" t="s">
        <v>205</v>
      </c>
      <c r="F8" s="371" t="s">
        <v>206</v>
      </c>
      <c r="G8" s="370" t="s">
        <v>207</v>
      </c>
      <c r="H8" s="370" t="s">
        <v>208</v>
      </c>
      <c r="I8" s="370" t="s">
        <v>209</v>
      </c>
      <c r="J8" s="803"/>
    </row>
    <row r="9" spans="1:10" ht="12" customHeight="1">
      <c r="A9" s="364"/>
      <c r="B9" s="804"/>
      <c r="C9" s="804"/>
      <c r="D9" s="804"/>
      <c r="E9" s="370" t="s">
        <v>210</v>
      </c>
      <c r="F9" s="370" t="s">
        <v>211</v>
      </c>
      <c r="G9" s="370" t="s">
        <v>212</v>
      </c>
      <c r="H9" s="370" t="s">
        <v>213</v>
      </c>
      <c r="I9" s="370" t="s">
        <v>214</v>
      </c>
      <c r="J9" s="370" t="s">
        <v>225</v>
      </c>
    </row>
    <row r="10" spans="1:10" ht="12" customHeight="1">
      <c r="A10" s="372"/>
      <c r="B10" s="373"/>
      <c r="C10" s="374"/>
      <c r="D10" s="375"/>
      <c r="E10" s="376"/>
      <c r="F10" s="377"/>
      <c r="G10" s="377"/>
      <c r="H10" s="377"/>
      <c r="I10" s="377"/>
      <c r="J10" s="377"/>
    </row>
    <row r="11" spans="1:10" ht="12" customHeight="1">
      <c r="A11" s="372"/>
      <c r="B11" s="805" t="s">
        <v>86</v>
      </c>
      <c r="C11" s="792"/>
      <c r="D11" s="793"/>
      <c r="E11" s="378">
        <v>0</v>
      </c>
      <c r="F11" s="378">
        <v>0</v>
      </c>
      <c r="G11" s="378">
        <f>+E11+F11</f>
        <v>0</v>
      </c>
      <c r="H11" s="378">
        <v>0</v>
      </c>
      <c r="I11" s="378">
        <v>0</v>
      </c>
      <c r="J11" s="378">
        <f>+I11-E11</f>
        <v>0</v>
      </c>
    </row>
    <row r="12" spans="1:10" ht="12" customHeight="1">
      <c r="A12" s="372"/>
      <c r="B12" s="805" t="s">
        <v>196</v>
      </c>
      <c r="C12" s="792"/>
      <c r="D12" s="793"/>
      <c r="E12" s="378">
        <v>0</v>
      </c>
      <c r="F12" s="378">
        <v>0</v>
      </c>
      <c r="G12" s="378">
        <f>+E12+F12</f>
        <v>0</v>
      </c>
      <c r="H12" s="378">
        <v>0</v>
      </c>
      <c r="I12" s="378">
        <v>0</v>
      </c>
      <c r="J12" s="378">
        <f>+I12-E12</f>
        <v>0</v>
      </c>
    </row>
    <row r="13" spans="1:10" ht="12" customHeight="1">
      <c r="A13" s="372"/>
      <c r="B13" s="805" t="s">
        <v>90</v>
      </c>
      <c r="C13" s="792"/>
      <c r="D13" s="793"/>
      <c r="E13" s="378">
        <v>0</v>
      </c>
      <c r="F13" s="378">
        <v>0</v>
      </c>
      <c r="G13" s="378">
        <f>+E13+F13</f>
        <v>0</v>
      </c>
      <c r="H13" s="378">
        <v>0</v>
      </c>
      <c r="I13" s="378">
        <v>0</v>
      </c>
      <c r="J13" s="378">
        <f>+I13-E13</f>
        <v>0</v>
      </c>
    </row>
    <row r="14" spans="1:10" ht="12" customHeight="1">
      <c r="A14" s="372"/>
      <c r="B14" s="805" t="s">
        <v>92</v>
      </c>
      <c r="C14" s="792"/>
      <c r="D14" s="793"/>
      <c r="E14" s="378">
        <v>6</v>
      </c>
      <c r="F14" s="378">
        <v>60</v>
      </c>
      <c r="G14" s="378">
        <f>+E14+F14</f>
        <v>66</v>
      </c>
      <c r="H14" s="378">
        <v>10</v>
      </c>
      <c r="I14" s="378">
        <v>66</v>
      </c>
      <c r="J14" s="378">
        <f>+I14-E14</f>
        <v>60</v>
      </c>
    </row>
    <row r="15" spans="1:10" ht="12" customHeight="1">
      <c r="A15" s="372"/>
      <c r="B15" s="805" t="s">
        <v>215</v>
      </c>
      <c r="C15" s="792"/>
      <c r="D15" s="793"/>
      <c r="E15" s="378"/>
      <c r="F15" s="378"/>
      <c r="G15" s="378"/>
      <c r="H15" s="378"/>
      <c r="I15" s="378"/>
      <c r="J15" s="378"/>
    </row>
    <row r="16" spans="1:10" ht="12" customHeight="1">
      <c r="A16" s="372"/>
      <c r="B16" s="379"/>
      <c r="C16" s="792" t="s">
        <v>216</v>
      </c>
      <c r="D16" s="793"/>
      <c r="E16" s="378"/>
      <c r="F16" s="378"/>
      <c r="G16" s="378"/>
      <c r="H16" s="378"/>
      <c r="I16" s="378"/>
      <c r="J16" s="378"/>
    </row>
    <row r="17" spans="1:10" ht="12" customHeight="1">
      <c r="A17" s="372"/>
      <c r="B17" s="379"/>
      <c r="C17" s="792" t="s">
        <v>217</v>
      </c>
      <c r="D17" s="793"/>
      <c r="E17" s="378"/>
      <c r="F17" s="378"/>
      <c r="G17" s="378"/>
      <c r="H17" s="378"/>
      <c r="I17" s="378"/>
      <c r="J17" s="378"/>
    </row>
    <row r="18" spans="1:10" ht="12" customHeight="1">
      <c r="A18" s="372"/>
      <c r="B18" s="805" t="s">
        <v>218</v>
      </c>
      <c r="C18" s="792"/>
      <c r="D18" s="793"/>
      <c r="E18" s="378"/>
      <c r="F18" s="378"/>
      <c r="G18" s="378"/>
      <c r="H18" s="378"/>
      <c r="I18" s="378"/>
      <c r="J18" s="378"/>
    </row>
    <row r="19" spans="1:10" ht="12" customHeight="1">
      <c r="A19" s="372"/>
      <c r="B19" s="379"/>
      <c r="C19" s="792" t="s">
        <v>216</v>
      </c>
      <c r="D19" s="793"/>
      <c r="E19" s="378"/>
      <c r="F19" s="378"/>
      <c r="G19" s="378"/>
      <c r="H19" s="378"/>
      <c r="I19" s="378"/>
      <c r="J19" s="378"/>
    </row>
    <row r="20" spans="1:10" ht="12" customHeight="1">
      <c r="A20" s="372"/>
      <c r="B20" s="379"/>
      <c r="C20" s="792" t="s">
        <v>217</v>
      </c>
      <c r="D20" s="793"/>
      <c r="E20" s="378"/>
      <c r="F20" s="378"/>
      <c r="G20" s="378"/>
      <c r="H20" s="378"/>
      <c r="I20" s="378"/>
      <c r="J20" s="378"/>
    </row>
    <row r="21" spans="1:10" ht="12" customHeight="1">
      <c r="A21" s="372"/>
      <c r="B21" s="379"/>
      <c r="C21" s="792" t="s">
        <v>499</v>
      </c>
      <c r="D21" s="793"/>
      <c r="E21" s="378"/>
      <c r="F21" s="378"/>
      <c r="G21" s="378"/>
      <c r="H21" s="378"/>
      <c r="I21" s="378"/>
      <c r="J21" s="378"/>
    </row>
    <row r="22" spans="1:10" ht="12" customHeight="1">
      <c r="A22" s="372"/>
      <c r="B22" s="379"/>
      <c r="C22" s="792" t="s">
        <v>500</v>
      </c>
      <c r="D22" s="793"/>
      <c r="E22" s="378"/>
      <c r="F22" s="378"/>
      <c r="G22" s="378"/>
      <c r="H22" s="378"/>
      <c r="I22" s="378"/>
      <c r="J22" s="378"/>
    </row>
    <row r="23" spans="1:10" ht="12" customHeight="1">
      <c r="A23" s="372"/>
      <c r="B23" s="805" t="s">
        <v>219</v>
      </c>
      <c r="C23" s="792"/>
      <c r="D23" s="793"/>
      <c r="E23" s="378"/>
      <c r="F23" s="378"/>
      <c r="G23" s="378"/>
      <c r="H23" s="378"/>
      <c r="I23" s="378"/>
      <c r="J23" s="378"/>
    </row>
    <row r="24" spans="1:10" ht="12" customHeight="1">
      <c r="A24" s="372"/>
      <c r="B24" s="805" t="s">
        <v>103</v>
      </c>
      <c r="C24" s="792"/>
      <c r="D24" s="793"/>
      <c r="E24" s="378"/>
      <c r="F24" s="378"/>
      <c r="G24" s="378"/>
      <c r="H24" s="378"/>
      <c r="I24" s="378"/>
      <c r="J24" s="378"/>
    </row>
    <row r="25" spans="1:10" ht="12" customHeight="1">
      <c r="A25" s="380"/>
      <c r="B25" s="805" t="s">
        <v>220</v>
      </c>
      <c r="C25" s="792"/>
      <c r="D25" s="793"/>
      <c r="E25" s="378"/>
      <c r="F25" s="378"/>
      <c r="G25" s="378"/>
      <c r="H25" s="378"/>
      <c r="I25" s="378"/>
      <c r="J25" s="378"/>
    </row>
    <row r="26" spans="1:10" ht="12" customHeight="1">
      <c r="A26" s="372"/>
      <c r="B26" s="805" t="s">
        <v>221</v>
      </c>
      <c r="C26" s="792"/>
      <c r="D26" s="793"/>
      <c r="E26" s="378"/>
      <c r="F26" s="378"/>
      <c r="G26" s="378"/>
      <c r="H26" s="378"/>
      <c r="I26" s="378"/>
      <c r="J26" s="378"/>
    </row>
    <row r="27" spans="1:10" ht="12" customHeight="1">
      <c r="A27" s="372"/>
      <c r="B27" s="381"/>
      <c r="C27" s="382"/>
      <c r="D27" s="383"/>
      <c r="E27" s="384"/>
      <c r="F27" s="385"/>
      <c r="G27" s="385"/>
      <c r="H27" s="385"/>
      <c r="I27" s="385"/>
      <c r="J27" s="385"/>
    </row>
    <row r="28" spans="1:10" ht="12" customHeight="1">
      <c r="A28" s="364"/>
      <c r="B28" s="386"/>
      <c r="C28" s="387"/>
      <c r="D28" s="388" t="s">
        <v>222</v>
      </c>
      <c r="E28" s="378">
        <f>SUM(E11+E12+E13+E14+E15+E18+E23+E24+E25+E26)</f>
        <v>6</v>
      </c>
      <c r="F28" s="378">
        <f>SUM(F11+F12+F13+F14+F15+F18+F23+F24+F25+F26)</f>
        <v>60</v>
      </c>
      <c r="G28" s="378">
        <f>SUM(G11+G12+G13+G14+G15+G18+G23+G24+G25+G26)</f>
        <v>66</v>
      </c>
      <c r="H28" s="378">
        <f>SUM(H11+H12+H13+H14+H15+H18+H23+H24+H25+H26)</f>
        <v>10</v>
      </c>
      <c r="I28" s="378">
        <f>SUM(I11+I12+I13+I14+I15+I18+I23+I24+I25+I26)</f>
        <v>66</v>
      </c>
      <c r="J28" s="799">
        <f>IF(I28&gt;E28,I28-E28,0)</f>
        <v>60</v>
      </c>
    </row>
    <row r="29" spans="1:10" ht="12" customHeight="1">
      <c r="A29" s="372"/>
      <c r="B29" s="389"/>
      <c r="C29" s="389"/>
      <c r="D29" s="389"/>
      <c r="E29" s="390"/>
      <c r="F29" s="390"/>
      <c r="G29" s="390"/>
      <c r="H29" s="801" t="s">
        <v>275</v>
      </c>
      <c r="I29" s="802"/>
      <c r="J29" s="800"/>
    </row>
    <row r="30" spans="1:10" ht="12" customHeight="1">
      <c r="A30" s="364"/>
      <c r="B30" s="364"/>
      <c r="C30" s="364"/>
      <c r="D30" s="364"/>
      <c r="E30" s="368"/>
      <c r="F30" s="368"/>
      <c r="G30" s="368"/>
      <c r="H30" s="368"/>
      <c r="I30" s="368"/>
      <c r="J30" s="368"/>
    </row>
    <row r="31" spans="1:10" ht="12" customHeight="1">
      <c r="A31" s="364"/>
      <c r="B31" s="803" t="s">
        <v>223</v>
      </c>
      <c r="C31" s="803"/>
      <c r="D31" s="803"/>
      <c r="E31" s="804" t="s">
        <v>203</v>
      </c>
      <c r="F31" s="804"/>
      <c r="G31" s="804"/>
      <c r="H31" s="804"/>
      <c r="I31" s="804"/>
      <c r="J31" s="803" t="s">
        <v>204</v>
      </c>
    </row>
    <row r="32" spans="1:10" ht="25.5">
      <c r="A32" s="364"/>
      <c r="B32" s="803"/>
      <c r="C32" s="803"/>
      <c r="D32" s="803"/>
      <c r="E32" s="370" t="s">
        <v>205</v>
      </c>
      <c r="F32" s="371" t="s">
        <v>206</v>
      </c>
      <c r="G32" s="370" t="s">
        <v>207</v>
      </c>
      <c r="H32" s="370" t="s">
        <v>208</v>
      </c>
      <c r="I32" s="370" t="s">
        <v>209</v>
      </c>
      <c r="J32" s="803"/>
    </row>
    <row r="33" spans="1:10" ht="12" customHeight="1">
      <c r="A33" s="364"/>
      <c r="B33" s="803"/>
      <c r="C33" s="803"/>
      <c r="D33" s="803"/>
      <c r="E33" s="370" t="s">
        <v>210</v>
      </c>
      <c r="F33" s="370" t="s">
        <v>211</v>
      </c>
      <c r="G33" s="370" t="s">
        <v>212</v>
      </c>
      <c r="H33" s="370" t="s">
        <v>213</v>
      </c>
      <c r="I33" s="370" t="s">
        <v>214</v>
      </c>
      <c r="J33" s="370" t="s">
        <v>225</v>
      </c>
    </row>
    <row r="34" spans="1:10" ht="12" customHeight="1">
      <c r="A34" s="372"/>
      <c r="B34" s="373"/>
      <c r="C34" s="374"/>
      <c r="D34" s="375"/>
      <c r="E34" s="377"/>
      <c r="F34" s="377"/>
      <c r="G34" s="377"/>
      <c r="H34" s="377"/>
      <c r="I34" s="377"/>
      <c r="J34" s="377"/>
    </row>
    <row r="35" spans="1:10" ht="12" customHeight="1">
      <c r="A35" s="372"/>
      <c r="B35" s="391"/>
      <c r="C35" s="392"/>
      <c r="D35" s="47"/>
      <c r="E35" s="393">
        <f t="shared" ref="E35:J35" si="0">+E36+E37+E38+E39+E42+E45+E46</f>
        <v>6</v>
      </c>
      <c r="F35" s="393">
        <f t="shared" si="0"/>
        <v>5</v>
      </c>
      <c r="G35" s="393">
        <f t="shared" si="0"/>
        <v>11</v>
      </c>
      <c r="H35" s="393">
        <f t="shared" si="0"/>
        <v>9</v>
      </c>
      <c r="I35" s="393">
        <f t="shared" si="0"/>
        <v>9</v>
      </c>
      <c r="J35" s="393">
        <f t="shared" si="0"/>
        <v>3</v>
      </c>
    </row>
    <row r="36" spans="1:10" ht="12" customHeight="1">
      <c r="A36" s="372"/>
      <c r="B36" s="379"/>
      <c r="C36" s="792"/>
      <c r="D36" s="793"/>
      <c r="E36" s="378">
        <v>0</v>
      </c>
      <c r="F36" s="378">
        <v>0</v>
      </c>
      <c r="G36" s="378">
        <f>+E36+F36</f>
        <v>0</v>
      </c>
      <c r="H36" s="378">
        <v>0</v>
      </c>
      <c r="I36" s="378">
        <v>0</v>
      </c>
      <c r="J36" s="378">
        <f>+I36-E36</f>
        <v>0</v>
      </c>
    </row>
    <row r="37" spans="1:10" ht="12" customHeight="1">
      <c r="A37" s="372"/>
      <c r="B37" s="379"/>
      <c r="C37" s="792"/>
      <c r="D37" s="793"/>
      <c r="E37" s="378">
        <v>0</v>
      </c>
      <c r="F37" s="378">
        <v>0</v>
      </c>
      <c r="G37" s="378">
        <f>+E37+F37</f>
        <v>0</v>
      </c>
      <c r="H37" s="378">
        <v>0</v>
      </c>
      <c r="I37" s="378">
        <v>0</v>
      </c>
      <c r="J37" s="378">
        <f>+I37-E37</f>
        <v>0</v>
      </c>
    </row>
    <row r="38" spans="1:10" ht="12" customHeight="1">
      <c r="A38" s="372"/>
      <c r="B38" s="379"/>
      <c r="C38" s="792"/>
      <c r="D38" s="793"/>
      <c r="E38" s="378">
        <v>0</v>
      </c>
      <c r="F38" s="378">
        <v>0</v>
      </c>
      <c r="G38" s="378">
        <f>+E38+F38</f>
        <v>0</v>
      </c>
      <c r="H38" s="378">
        <v>0</v>
      </c>
      <c r="I38" s="378">
        <v>0</v>
      </c>
      <c r="J38" s="378">
        <f>+I38-E38</f>
        <v>0</v>
      </c>
    </row>
    <row r="39" spans="1:10" ht="12" customHeight="1">
      <c r="A39" s="372"/>
      <c r="B39" s="379"/>
      <c r="C39" s="792"/>
      <c r="D39" s="793"/>
      <c r="E39" s="378">
        <f>+E40+E41</f>
        <v>6</v>
      </c>
      <c r="F39" s="378">
        <f>+F40+F41</f>
        <v>5</v>
      </c>
      <c r="G39" s="378">
        <f>+E39+F39</f>
        <v>11</v>
      </c>
      <c r="H39" s="378">
        <f>+H40+H41</f>
        <v>9</v>
      </c>
      <c r="I39" s="378">
        <v>9</v>
      </c>
      <c r="J39" s="378">
        <f>+I39-E39</f>
        <v>3</v>
      </c>
    </row>
    <row r="40" spans="1:10" ht="12" customHeight="1">
      <c r="A40" s="372"/>
      <c r="B40" s="379"/>
      <c r="C40" s="32"/>
      <c r="D40" s="394"/>
      <c r="E40" s="378">
        <v>6</v>
      </c>
      <c r="F40" s="378">
        <v>5</v>
      </c>
      <c r="G40" s="378">
        <f>+E40+F40</f>
        <v>11</v>
      </c>
      <c r="H40" s="378">
        <v>9</v>
      </c>
      <c r="I40" s="378">
        <v>9</v>
      </c>
      <c r="J40" s="378">
        <f>+I40-E40</f>
        <v>3</v>
      </c>
    </row>
    <row r="41" spans="1:10" ht="12" customHeight="1">
      <c r="A41" s="372"/>
      <c r="B41" s="379"/>
      <c r="C41" s="32"/>
      <c r="D41" s="394"/>
      <c r="E41" s="378"/>
      <c r="F41" s="378"/>
      <c r="G41" s="378"/>
      <c r="H41" s="378"/>
      <c r="I41" s="378"/>
      <c r="J41" s="378"/>
    </row>
    <row r="42" spans="1:10" ht="12" customHeight="1">
      <c r="A42" s="372"/>
      <c r="B42" s="379"/>
      <c r="C42" s="792"/>
      <c r="D42" s="793"/>
      <c r="E42" s="378"/>
      <c r="F42" s="378"/>
      <c r="G42" s="378"/>
      <c r="H42" s="378"/>
      <c r="I42" s="378"/>
      <c r="J42" s="378"/>
    </row>
    <row r="43" spans="1:10" ht="12" customHeight="1">
      <c r="A43" s="372"/>
      <c r="B43" s="379"/>
      <c r="C43" s="32"/>
      <c r="D43" s="394"/>
      <c r="E43" s="378"/>
      <c r="F43" s="378"/>
      <c r="G43" s="378"/>
      <c r="H43" s="378"/>
      <c r="I43" s="378"/>
      <c r="J43" s="378"/>
    </row>
    <row r="44" spans="1:10" ht="12" customHeight="1">
      <c r="A44" s="372"/>
      <c r="B44" s="379"/>
      <c r="C44" s="32"/>
      <c r="D44" s="394"/>
      <c r="E44" s="378"/>
      <c r="F44" s="378"/>
      <c r="G44" s="378"/>
      <c r="H44" s="378"/>
      <c r="I44" s="378"/>
      <c r="J44" s="378"/>
    </row>
    <row r="45" spans="1:10" ht="12" customHeight="1">
      <c r="A45" s="372"/>
      <c r="B45" s="379"/>
      <c r="C45" s="792"/>
      <c r="D45" s="793"/>
      <c r="E45" s="378"/>
      <c r="F45" s="378"/>
      <c r="G45" s="378"/>
      <c r="H45" s="378"/>
      <c r="I45" s="378"/>
      <c r="J45" s="378"/>
    </row>
    <row r="46" spans="1:10" ht="12" customHeight="1">
      <c r="A46" s="372"/>
      <c r="B46" s="379"/>
      <c r="C46" s="792"/>
      <c r="D46" s="793"/>
      <c r="E46" s="378"/>
      <c r="F46" s="378"/>
      <c r="G46" s="378"/>
      <c r="H46" s="378"/>
      <c r="I46" s="378"/>
      <c r="J46" s="378"/>
    </row>
    <row r="47" spans="1:10" ht="12" customHeight="1">
      <c r="A47" s="372"/>
      <c r="B47" s="379"/>
      <c r="C47" s="32"/>
      <c r="D47" s="394"/>
      <c r="E47" s="378"/>
      <c r="F47" s="378"/>
      <c r="G47" s="395"/>
      <c r="H47" s="378"/>
      <c r="I47" s="378"/>
      <c r="J47" s="395"/>
    </row>
    <row r="48" spans="1:10" ht="12" customHeight="1">
      <c r="A48" s="372"/>
      <c r="B48" s="391"/>
      <c r="C48" s="392"/>
      <c r="D48" s="394"/>
      <c r="E48" s="393"/>
      <c r="F48" s="393"/>
      <c r="G48" s="393"/>
      <c r="H48" s="393"/>
      <c r="I48" s="393"/>
      <c r="J48" s="393"/>
    </row>
    <row r="49" spans="1:11" ht="12" customHeight="1">
      <c r="A49" s="372"/>
      <c r="B49" s="391"/>
      <c r="C49" s="792"/>
      <c r="D49" s="793"/>
      <c r="E49" s="378"/>
      <c r="F49" s="378"/>
      <c r="G49" s="378"/>
      <c r="H49" s="378"/>
      <c r="I49" s="378"/>
      <c r="J49" s="378"/>
    </row>
    <row r="50" spans="1:11" ht="12" customHeight="1">
      <c r="A50" s="372"/>
      <c r="B50" s="379"/>
      <c r="C50" s="792"/>
      <c r="D50" s="793"/>
      <c r="E50" s="378"/>
      <c r="F50" s="378"/>
      <c r="G50" s="378"/>
      <c r="H50" s="378"/>
      <c r="I50" s="378"/>
      <c r="J50" s="378"/>
    </row>
    <row r="51" spans="1:11" ht="12" customHeight="1">
      <c r="A51" s="372"/>
      <c r="B51" s="379"/>
      <c r="C51" s="792"/>
      <c r="D51" s="793"/>
      <c r="E51" s="378"/>
      <c r="F51" s="378"/>
      <c r="G51" s="378"/>
      <c r="H51" s="378"/>
      <c r="I51" s="378"/>
      <c r="J51" s="378"/>
    </row>
    <row r="52" spans="1:11" s="399" customFormat="1" ht="12" customHeight="1">
      <c r="A52" s="364"/>
      <c r="B52" s="396"/>
      <c r="C52" s="293"/>
      <c r="D52" s="397"/>
      <c r="E52" s="398"/>
      <c r="F52" s="398"/>
      <c r="G52" s="398"/>
      <c r="H52" s="398"/>
      <c r="I52" s="398"/>
      <c r="J52" s="398"/>
      <c r="K52" s="305"/>
    </row>
    <row r="53" spans="1:11" ht="12" customHeight="1">
      <c r="A53" s="372"/>
      <c r="B53" s="391"/>
      <c r="C53" s="400"/>
      <c r="D53" s="394"/>
      <c r="E53" s="393"/>
      <c r="F53" s="393"/>
      <c r="G53" s="393"/>
      <c r="H53" s="393"/>
      <c r="I53" s="393"/>
      <c r="J53" s="393"/>
    </row>
    <row r="54" spans="1:11" ht="12" customHeight="1">
      <c r="A54" s="372"/>
      <c r="B54" s="379"/>
      <c r="C54" s="792"/>
      <c r="D54" s="793"/>
      <c r="E54" s="378"/>
      <c r="F54" s="378"/>
      <c r="G54" s="378"/>
      <c r="H54" s="378"/>
      <c r="I54" s="378"/>
      <c r="J54" s="378"/>
    </row>
    <row r="55" spans="1:11" ht="12" customHeight="1">
      <c r="A55" s="372"/>
      <c r="B55" s="381"/>
      <c r="C55" s="382"/>
      <c r="D55" s="383"/>
      <c r="E55" s="385"/>
      <c r="F55" s="385"/>
      <c r="G55" s="385"/>
      <c r="H55" s="385"/>
      <c r="I55" s="385"/>
      <c r="J55" s="385"/>
    </row>
    <row r="56" spans="1:11" ht="12" customHeight="1">
      <c r="A56" s="364"/>
      <c r="B56" s="546"/>
      <c r="C56" s="547"/>
      <c r="D56" s="548" t="s">
        <v>222</v>
      </c>
      <c r="E56" s="549">
        <f>+E36+E37+E38+E39+E42+E45+E46+E48+E53</f>
        <v>6</v>
      </c>
      <c r="F56" s="550">
        <f>+F36+F37+F38+F39+F42+F45+F46+F48+F53</f>
        <v>5</v>
      </c>
      <c r="G56" s="550">
        <f>+G36+G37+G38+G39+G42+G45+G46+G48+G53</f>
        <v>11</v>
      </c>
      <c r="H56" s="550">
        <f>+H36+H37+H38+H39+H42+H45+H46+H48+H53</f>
        <v>9</v>
      </c>
      <c r="I56" s="550">
        <f>+I36+I37+I38+I39+I42+I45+I46+I48+I53</f>
        <v>9</v>
      </c>
      <c r="J56" s="795">
        <f>IF(I56&gt;E56,I56-E56,0)</f>
        <v>3</v>
      </c>
    </row>
    <row r="57" spans="1:11">
      <c r="A57" s="372"/>
      <c r="B57" s="16" t="s">
        <v>76</v>
      </c>
      <c r="C57" s="551"/>
      <c r="D57" s="551"/>
      <c r="E57" s="551"/>
      <c r="F57" s="552"/>
      <c r="G57" s="552"/>
      <c r="H57" s="797" t="s">
        <v>275</v>
      </c>
      <c r="I57" s="798"/>
      <c r="J57" s="796"/>
    </row>
    <row r="58" spans="1:11">
      <c r="A58" s="372"/>
      <c r="B58" s="794"/>
      <c r="C58" s="794"/>
      <c r="D58" s="794"/>
      <c r="E58" s="794"/>
      <c r="F58" s="794"/>
      <c r="G58" s="794"/>
      <c r="H58" s="794"/>
      <c r="I58" s="794"/>
      <c r="J58" s="794"/>
    </row>
    <row r="59" spans="1:11">
      <c r="B59" s="16" t="s">
        <v>224</v>
      </c>
      <c r="C59" s="16"/>
      <c r="D59" s="16"/>
      <c r="E59" s="16"/>
      <c r="F59" s="16"/>
      <c r="G59" s="16"/>
      <c r="H59" s="16"/>
      <c r="I59" s="16"/>
      <c r="J59" s="16"/>
    </row>
    <row r="60" spans="1:11">
      <c r="B60" s="25"/>
      <c r="C60" s="25"/>
      <c r="D60" s="25"/>
      <c r="E60" s="25"/>
      <c r="F60" s="25"/>
      <c r="G60" s="25"/>
      <c r="H60" s="25"/>
      <c r="I60" s="25"/>
      <c r="J60" s="25"/>
    </row>
    <row r="61" spans="1:11">
      <c r="B61" s="25"/>
      <c r="C61" s="25"/>
      <c r="D61" s="25"/>
      <c r="E61" s="25"/>
      <c r="F61" s="25"/>
      <c r="G61" s="25"/>
      <c r="H61" s="25"/>
      <c r="I61" s="25"/>
      <c r="J61" s="25"/>
    </row>
    <row r="63" spans="1:11">
      <c r="D63" s="280"/>
    </row>
    <row r="64" spans="1:11">
      <c r="D64" s="283" t="s">
        <v>77</v>
      </c>
      <c r="E64" s="283"/>
      <c r="F64" s="218"/>
      <c r="G64" s="218"/>
      <c r="H64" s="693" t="s">
        <v>80</v>
      </c>
      <c r="I64" s="693"/>
      <c r="J64" s="693"/>
      <c r="K64" s="693"/>
    </row>
    <row r="65" spans="4:11" ht="12" customHeight="1">
      <c r="D65" s="283" t="s">
        <v>78</v>
      </c>
      <c r="E65" s="283"/>
      <c r="F65" s="222"/>
      <c r="G65" s="222"/>
      <c r="H65" s="694" t="s">
        <v>79</v>
      </c>
      <c r="I65" s="694"/>
      <c r="J65" s="694"/>
      <c r="K65" s="694"/>
    </row>
  </sheetData>
  <mergeCells count="44">
    <mergeCell ref="B1:J1"/>
    <mergeCell ref="B3:J3"/>
    <mergeCell ref="B7:D9"/>
    <mergeCell ref="E7:I7"/>
    <mergeCell ref="J7:J8"/>
    <mergeCell ref="D2:J2"/>
    <mergeCell ref="E5:F5"/>
    <mergeCell ref="C46:D46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45:D45"/>
    <mergeCell ref="B25:D25"/>
    <mergeCell ref="B26:D26"/>
    <mergeCell ref="J28:J29"/>
    <mergeCell ref="H29:I29"/>
    <mergeCell ref="B31:D33"/>
    <mergeCell ref="E31:I31"/>
    <mergeCell ref="J31:J32"/>
    <mergeCell ref="C21:D21"/>
    <mergeCell ref="C22:D22"/>
    <mergeCell ref="H64:K64"/>
    <mergeCell ref="H65:K65"/>
    <mergeCell ref="B58:J58"/>
    <mergeCell ref="C49:D49"/>
    <mergeCell ref="C50:D50"/>
    <mergeCell ref="C51:D51"/>
    <mergeCell ref="C54:D54"/>
    <mergeCell ref="J56:J57"/>
    <mergeCell ref="H57:I57"/>
    <mergeCell ref="C36:D36"/>
    <mergeCell ref="C37:D37"/>
    <mergeCell ref="C38:D38"/>
    <mergeCell ref="C39:D39"/>
    <mergeCell ref="C42:D42"/>
  </mergeCells>
  <pageMargins left="0.7" right="0.7" top="0.37" bottom="0.75" header="0.3" footer="0.3"/>
  <pageSetup scale="71" orientation="landscape" r:id="rId1"/>
  <ignoredErrors>
    <ignoredError sqref="E9:F9 H9:I9 E33:F33 H33:I33" numberStoredAsText="1"/>
    <ignoredError sqref="G39" 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9"/>
  <sheetViews>
    <sheetView showGridLines="0" zoomScale="85" zoomScaleNormal="85" workbookViewId="0">
      <selection activeCell="B4" sqref="B4:K4"/>
    </sheetView>
  </sheetViews>
  <sheetFormatPr baseColWidth="10" defaultColWidth="11.42578125" defaultRowHeight="12.75"/>
  <cols>
    <col min="1" max="1" width="2.28515625" style="25" customWidth="1"/>
    <col min="2" max="2" width="3.28515625" style="274" customWidth="1"/>
    <col min="3" max="3" width="52.5703125" style="274" customWidth="1"/>
    <col min="4" max="4" width="13.140625" style="274" bestFit="1" customWidth="1"/>
    <col min="5" max="5" width="12.7109375" style="274" customWidth="1"/>
    <col min="6" max="6" width="13.140625" style="274" bestFit="1" customWidth="1"/>
    <col min="7" max="7" width="13.140625" style="274" customWidth="1"/>
    <col min="8" max="9" width="12.7109375" style="274" customWidth="1"/>
    <col min="10" max="11" width="13.140625" style="274" bestFit="1" customWidth="1"/>
    <col min="12" max="12" width="2.7109375" style="25" customWidth="1"/>
    <col min="13" max="16384" width="11.42578125" style="274"/>
  </cols>
  <sheetData>
    <row r="1" spans="2:11" ht="7.5" customHeight="1">
      <c r="B1" s="716"/>
      <c r="C1" s="716"/>
      <c r="D1" s="716"/>
      <c r="E1" s="716"/>
      <c r="F1" s="716"/>
      <c r="G1" s="716"/>
      <c r="H1" s="716"/>
      <c r="I1" s="716"/>
      <c r="J1" s="716"/>
      <c r="K1" s="716"/>
    </row>
    <row r="2" spans="2:11" ht="19.5" customHeight="1">
      <c r="B2" s="716" t="s">
        <v>447</v>
      </c>
      <c r="C2" s="716"/>
      <c r="D2" s="716"/>
      <c r="E2" s="716"/>
      <c r="F2" s="716"/>
      <c r="G2" s="716"/>
      <c r="H2" s="716"/>
      <c r="I2" s="716"/>
      <c r="J2" s="716"/>
      <c r="K2" s="716"/>
    </row>
    <row r="3" spans="2:11" ht="19.5" customHeight="1">
      <c r="B3" s="716" t="s">
        <v>448</v>
      </c>
      <c r="C3" s="716"/>
      <c r="D3" s="716"/>
      <c r="E3" s="716"/>
      <c r="F3" s="716"/>
      <c r="G3" s="716"/>
      <c r="H3" s="716"/>
      <c r="I3" s="716"/>
      <c r="J3" s="716"/>
      <c r="K3" s="716"/>
    </row>
    <row r="4" spans="2:11" ht="19.5" customHeight="1">
      <c r="B4" s="716" t="s">
        <v>657</v>
      </c>
      <c r="C4" s="716"/>
      <c r="D4" s="716"/>
      <c r="E4" s="716"/>
      <c r="F4" s="716"/>
      <c r="G4" s="716"/>
      <c r="H4" s="716"/>
      <c r="I4" s="716"/>
      <c r="J4" s="716"/>
      <c r="K4" s="716"/>
    </row>
    <row r="5" spans="2:11" s="25" customFormat="1"/>
    <row r="6" spans="2:11" s="25" customFormat="1">
      <c r="C6" s="30" t="s">
        <v>3</v>
      </c>
      <c r="D6" s="682" t="s">
        <v>506</v>
      </c>
      <c r="E6" s="682"/>
      <c r="F6" s="288"/>
      <c r="G6" s="288"/>
      <c r="H6" s="72"/>
      <c r="I6" s="72"/>
      <c r="J6" s="72"/>
    </row>
    <row r="7" spans="2:11" s="25" customFormat="1"/>
    <row r="8" spans="2:11">
      <c r="B8" s="806" t="s">
        <v>74</v>
      </c>
      <c r="C8" s="806"/>
      <c r="D8" s="807" t="s">
        <v>226</v>
      </c>
      <c r="E8" s="807"/>
      <c r="F8" s="807"/>
      <c r="G8" s="807"/>
      <c r="H8" s="807"/>
      <c r="I8" s="807"/>
      <c r="J8" s="807"/>
      <c r="K8" s="807" t="s">
        <v>227</v>
      </c>
    </row>
    <row r="9" spans="2:11" ht="51">
      <c r="B9" s="806"/>
      <c r="C9" s="806"/>
      <c r="D9" s="401" t="s">
        <v>228</v>
      </c>
      <c r="E9" s="401" t="s">
        <v>229</v>
      </c>
      <c r="F9" s="401" t="s">
        <v>207</v>
      </c>
      <c r="G9" s="401" t="s">
        <v>399</v>
      </c>
      <c r="H9" s="401" t="s">
        <v>208</v>
      </c>
      <c r="I9" s="401" t="s">
        <v>400</v>
      </c>
      <c r="J9" s="401" t="s">
        <v>230</v>
      </c>
      <c r="K9" s="807"/>
    </row>
    <row r="10" spans="2:11">
      <c r="B10" s="806"/>
      <c r="C10" s="806"/>
      <c r="D10" s="401">
        <v>1</v>
      </c>
      <c r="E10" s="401">
        <v>2</v>
      </c>
      <c r="F10" s="401" t="s">
        <v>231</v>
      </c>
      <c r="G10" s="401">
        <v>4</v>
      </c>
      <c r="H10" s="401">
        <v>5</v>
      </c>
      <c r="I10" s="401">
        <v>6</v>
      </c>
      <c r="J10" s="401">
        <v>7</v>
      </c>
      <c r="K10" s="401" t="s">
        <v>462</v>
      </c>
    </row>
    <row r="11" spans="2:11">
      <c r="B11" s="402"/>
      <c r="C11" s="403"/>
      <c r="D11" s="404"/>
      <c r="E11" s="404"/>
      <c r="F11" s="404"/>
      <c r="G11" s="404"/>
      <c r="H11" s="404"/>
      <c r="I11" s="404"/>
      <c r="J11" s="404"/>
      <c r="K11" s="404"/>
    </row>
    <row r="12" spans="2:11">
      <c r="B12" s="405"/>
      <c r="C12" s="403" t="s">
        <v>289</v>
      </c>
      <c r="D12" s="406">
        <v>1</v>
      </c>
      <c r="E12" s="406">
        <v>5</v>
      </c>
      <c r="F12" s="406">
        <f>+D12+E12</f>
        <v>6</v>
      </c>
      <c r="G12" s="406">
        <v>6</v>
      </c>
      <c r="H12" s="406">
        <v>5</v>
      </c>
      <c r="I12" s="406">
        <v>4</v>
      </c>
      <c r="J12" s="406">
        <v>4</v>
      </c>
      <c r="K12" s="406">
        <f t="shared" ref="K12:K20" si="0">+F12-H12</f>
        <v>1</v>
      </c>
    </row>
    <row r="13" spans="2:11">
      <c r="B13" s="405"/>
      <c r="C13" s="407" t="s">
        <v>290</v>
      </c>
      <c r="D13" s="406">
        <v>0</v>
      </c>
      <c r="E13" s="406">
        <v>0</v>
      </c>
      <c r="F13" s="406">
        <f t="shared" ref="F13:F19" si="1">+D13+E13</f>
        <v>0</v>
      </c>
      <c r="G13" s="406">
        <v>0</v>
      </c>
      <c r="H13" s="406">
        <v>0</v>
      </c>
      <c r="I13" s="406">
        <v>0</v>
      </c>
      <c r="J13" s="406">
        <v>0</v>
      </c>
      <c r="K13" s="406">
        <f t="shared" si="0"/>
        <v>0</v>
      </c>
    </row>
    <row r="14" spans="2:11">
      <c r="B14" s="405"/>
      <c r="C14" s="407" t="s">
        <v>291</v>
      </c>
      <c r="D14" s="406">
        <v>0</v>
      </c>
      <c r="E14" s="406">
        <v>0</v>
      </c>
      <c r="F14" s="406">
        <f t="shared" si="1"/>
        <v>0</v>
      </c>
      <c r="G14" s="406">
        <v>0</v>
      </c>
      <c r="H14" s="406">
        <v>0</v>
      </c>
      <c r="I14" s="406">
        <v>0</v>
      </c>
      <c r="J14" s="406">
        <v>0</v>
      </c>
      <c r="K14" s="406">
        <f t="shared" si="0"/>
        <v>0</v>
      </c>
    </row>
    <row r="15" spans="2:11">
      <c r="B15" s="405"/>
      <c r="C15" s="407"/>
      <c r="D15" s="406">
        <v>0</v>
      </c>
      <c r="E15" s="406">
        <v>0</v>
      </c>
      <c r="F15" s="406">
        <f t="shared" si="1"/>
        <v>0</v>
      </c>
      <c r="G15" s="406">
        <v>0</v>
      </c>
      <c r="H15" s="406">
        <v>0</v>
      </c>
      <c r="I15" s="406">
        <v>0</v>
      </c>
      <c r="J15" s="406">
        <v>0</v>
      </c>
      <c r="K15" s="406">
        <f t="shared" si="0"/>
        <v>0</v>
      </c>
    </row>
    <row r="16" spans="2:11">
      <c r="B16" s="405"/>
      <c r="C16" s="407"/>
      <c r="D16" s="406">
        <v>0</v>
      </c>
      <c r="E16" s="406">
        <v>0</v>
      </c>
      <c r="F16" s="406">
        <f t="shared" si="1"/>
        <v>0</v>
      </c>
      <c r="G16" s="406">
        <v>0</v>
      </c>
      <c r="H16" s="406">
        <v>0</v>
      </c>
      <c r="I16" s="406">
        <v>0</v>
      </c>
      <c r="J16" s="406">
        <v>0</v>
      </c>
      <c r="K16" s="406">
        <f t="shared" si="0"/>
        <v>0</v>
      </c>
    </row>
    <row r="17" spans="1:12">
      <c r="B17" s="405"/>
      <c r="C17" s="407"/>
      <c r="D17" s="406">
        <v>0</v>
      </c>
      <c r="E17" s="406">
        <v>0</v>
      </c>
      <c r="F17" s="406">
        <f t="shared" si="1"/>
        <v>0</v>
      </c>
      <c r="G17" s="406">
        <v>0</v>
      </c>
      <c r="H17" s="406">
        <v>0</v>
      </c>
      <c r="I17" s="406">
        <v>0</v>
      </c>
      <c r="J17" s="406">
        <v>0</v>
      </c>
      <c r="K17" s="406">
        <f t="shared" si="0"/>
        <v>0</v>
      </c>
    </row>
    <row r="18" spans="1:12">
      <c r="B18" s="405"/>
      <c r="C18" s="407"/>
      <c r="D18" s="406">
        <v>0</v>
      </c>
      <c r="E18" s="406">
        <v>0</v>
      </c>
      <c r="F18" s="406">
        <f t="shared" si="1"/>
        <v>0</v>
      </c>
      <c r="G18" s="406">
        <v>0</v>
      </c>
      <c r="H18" s="406">
        <v>0</v>
      </c>
      <c r="I18" s="406">
        <v>0</v>
      </c>
      <c r="J18" s="406">
        <v>0</v>
      </c>
      <c r="K18" s="406">
        <f t="shared" si="0"/>
        <v>0</v>
      </c>
    </row>
    <row r="19" spans="1:12">
      <c r="B19" s="405"/>
      <c r="C19" s="407"/>
      <c r="D19" s="406">
        <v>0</v>
      </c>
      <c r="E19" s="406">
        <v>0</v>
      </c>
      <c r="F19" s="406">
        <f t="shared" si="1"/>
        <v>0</v>
      </c>
      <c r="G19" s="406">
        <v>0</v>
      </c>
      <c r="H19" s="406">
        <v>0</v>
      </c>
      <c r="I19" s="406">
        <v>0</v>
      </c>
      <c r="J19" s="406">
        <v>0</v>
      </c>
      <c r="K19" s="406">
        <f t="shared" si="0"/>
        <v>0</v>
      </c>
    </row>
    <row r="20" spans="1:12">
      <c r="B20" s="405"/>
      <c r="C20" s="407"/>
      <c r="D20" s="406">
        <v>0</v>
      </c>
      <c r="E20" s="406">
        <v>0</v>
      </c>
      <c r="F20" s="406">
        <v>0</v>
      </c>
      <c r="G20" s="406">
        <v>0</v>
      </c>
      <c r="H20" s="406">
        <v>0</v>
      </c>
      <c r="I20" s="406">
        <v>0</v>
      </c>
      <c r="J20" s="406">
        <v>0</v>
      </c>
      <c r="K20" s="406">
        <f t="shared" si="0"/>
        <v>0</v>
      </c>
    </row>
    <row r="21" spans="1:12">
      <c r="B21" s="408"/>
      <c r="C21" s="409"/>
      <c r="D21" s="410"/>
      <c r="E21" s="410"/>
      <c r="F21" s="410"/>
      <c r="G21" s="410"/>
      <c r="H21" s="410"/>
      <c r="I21" s="410"/>
      <c r="J21" s="410"/>
      <c r="K21" s="410"/>
    </row>
    <row r="22" spans="1:12" s="399" customFormat="1">
      <c r="A22" s="305"/>
      <c r="B22" s="411"/>
      <c r="C22" s="412" t="s">
        <v>232</v>
      </c>
      <c r="D22" s="413">
        <f>SUM(D12:D20)</f>
        <v>1</v>
      </c>
      <c r="E22" s="413">
        <f t="shared" ref="E22:K22" si="2">SUM(E12:E20)</f>
        <v>5</v>
      </c>
      <c r="F22" s="413">
        <f t="shared" si="2"/>
        <v>6</v>
      </c>
      <c r="G22" s="413">
        <f t="shared" si="2"/>
        <v>6</v>
      </c>
      <c r="H22" s="413">
        <f t="shared" si="2"/>
        <v>5</v>
      </c>
      <c r="I22" s="413">
        <f t="shared" si="2"/>
        <v>4</v>
      </c>
      <c r="J22" s="413">
        <f t="shared" si="2"/>
        <v>4</v>
      </c>
      <c r="K22" s="413">
        <f t="shared" si="2"/>
        <v>1</v>
      </c>
      <c r="L22" s="305"/>
    </row>
    <row r="23" spans="1:12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>
      <c r="B24" s="16" t="s">
        <v>76</v>
      </c>
      <c r="F24" s="25"/>
      <c r="G24" s="25"/>
      <c r="H24" s="25"/>
      <c r="I24" s="25"/>
      <c r="J24" s="25"/>
      <c r="K24" s="25"/>
    </row>
    <row r="25" spans="1:12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2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2">
      <c r="B27" s="25"/>
      <c r="C27" s="72"/>
      <c r="D27" s="25"/>
      <c r="E27" s="25"/>
      <c r="F27" s="72"/>
      <c r="G27" s="72"/>
      <c r="H27" s="72"/>
      <c r="I27" s="72"/>
      <c r="J27" s="72"/>
      <c r="K27" s="72"/>
    </row>
    <row r="28" spans="1:12">
      <c r="C28" s="283" t="s">
        <v>77</v>
      </c>
      <c r="F28" s="693" t="s">
        <v>80</v>
      </c>
      <c r="G28" s="693"/>
      <c r="H28" s="693"/>
      <c r="I28" s="693"/>
      <c r="J28" s="693"/>
      <c r="K28" s="693"/>
    </row>
    <row r="29" spans="1:12">
      <c r="C29" s="283" t="s">
        <v>78</v>
      </c>
      <c r="F29" s="694" t="s">
        <v>79</v>
      </c>
      <c r="G29" s="694"/>
      <c r="H29" s="694"/>
      <c r="I29" s="694"/>
      <c r="J29" s="694"/>
      <c r="K29" s="694"/>
    </row>
  </sheetData>
  <mergeCells count="10">
    <mergeCell ref="B1:K1"/>
    <mergeCell ref="B2:K2"/>
    <mergeCell ref="B3:K3"/>
    <mergeCell ref="B4:K4"/>
    <mergeCell ref="F29:K29"/>
    <mergeCell ref="F28:K28"/>
    <mergeCell ref="B8:C10"/>
    <mergeCell ref="D8:J8"/>
    <mergeCell ref="K8:K9"/>
    <mergeCell ref="D6:E6"/>
  </mergeCells>
  <pageMargins left="0.7" right="0.7" top="0.41" bottom="0.75" header="0.3" footer="0.3"/>
  <pageSetup scale="74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3"/>
  <sheetViews>
    <sheetView showGridLines="0" zoomScale="85" zoomScaleNormal="85" workbookViewId="0">
      <selection activeCell="B4" sqref="B4"/>
    </sheetView>
  </sheetViews>
  <sheetFormatPr baseColWidth="10" defaultColWidth="11.42578125" defaultRowHeight="12.75"/>
  <cols>
    <col min="1" max="1" width="2.5703125" style="25" customWidth="1"/>
    <col min="2" max="2" width="2" style="274" customWidth="1"/>
    <col min="3" max="3" width="45.85546875" style="274" customWidth="1"/>
    <col min="4" max="4" width="13.140625" style="274" bestFit="1" customWidth="1"/>
    <col min="5" max="5" width="12.7109375" style="274" customWidth="1"/>
    <col min="6" max="6" width="13.140625" style="274" bestFit="1" customWidth="1"/>
    <col min="7" max="7" width="13.140625" style="274" customWidth="1"/>
    <col min="8" max="9" width="12.7109375" style="274" customWidth="1"/>
    <col min="10" max="11" width="13.140625" style="274" bestFit="1" customWidth="1"/>
    <col min="12" max="12" width="4" style="25" customWidth="1"/>
    <col min="13" max="16384" width="11.42578125" style="274"/>
  </cols>
  <sheetData>
    <row r="1" spans="2:11" ht="16.5" customHeight="1">
      <c r="B1" s="716" t="s">
        <v>447</v>
      </c>
      <c r="C1" s="716"/>
      <c r="D1" s="716"/>
      <c r="E1" s="716"/>
      <c r="F1" s="716"/>
      <c r="G1" s="716"/>
      <c r="H1" s="716"/>
      <c r="I1" s="716"/>
      <c r="J1" s="716"/>
      <c r="K1" s="716"/>
    </row>
    <row r="2" spans="2:11" ht="16.5" customHeight="1">
      <c r="B2" s="716" t="s">
        <v>449</v>
      </c>
      <c r="C2" s="716"/>
      <c r="D2" s="716"/>
      <c r="E2" s="716"/>
      <c r="F2" s="716"/>
      <c r="G2" s="716"/>
      <c r="H2" s="716"/>
      <c r="I2" s="716"/>
      <c r="J2" s="716"/>
      <c r="K2" s="716"/>
    </row>
    <row r="3" spans="2:11" ht="16.5" customHeight="1">
      <c r="B3" s="716" t="s">
        <v>657</v>
      </c>
      <c r="C3" s="716"/>
      <c r="D3" s="716"/>
      <c r="E3" s="716"/>
      <c r="F3" s="716"/>
      <c r="G3" s="716"/>
      <c r="H3" s="716"/>
      <c r="I3" s="716"/>
      <c r="J3" s="716"/>
      <c r="K3" s="716"/>
    </row>
    <row r="4" spans="2:11" s="25" customFormat="1"/>
    <row r="5" spans="2:11" s="25" customFormat="1">
      <c r="C5" s="30" t="s">
        <v>3</v>
      </c>
      <c r="D5" s="682" t="s">
        <v>506</v>
      </c>
      <c r="E5" s="682"/>
      <c r="F5" s="287"/>
      <c r="G5" s="287"/>
      <c r="H5" s="288"/>
      <c r="I5" s="288"/>
      <c r="J5" s="72"/>
    </row>
    <row r="6" spans="2:11" s="25" customFormat="1"/>
    <row r="7" spans="2:11">
      <c r="B7" s="808" t="s">
        <v>74</v>
      </c>
      <c r="C7" s="809"/>
      <c r="D7" s="807" t="s">
        <v>233</v>
      </c>
      <c r="E7" s="807"/>
      <c r="F7" s="807"/>
      <c r="G7" s="807"/>
      <c r="H7" s="807"/>
      <c r="I7" s="807"/>
      <c r="J7" s="807"/>
      <c r="K7" s="807" t="s">
        <v>227</v>
      </c>
    </row>
    <row r="8" spans="2:11" ht="51">
      <c r="B8" s="810"/>
      <c r="C8" s="811"/>
      <c r="D8" s="401" t="s">
        <v>228</v>
      </c>
      <c r="E8" s="401" t="s">
        <v>229</v>
      </c>
      <c r="F8" s="401" t="s">
        <v>207</v>
      </c>
      <c r="G8" s="401" t="s">
        <v>399</v>
      </c>
      <c r="H8" s="401" t="s">
        <v>208</v>
      </c>
      <c r="I8" s="401" t="s">
        <v>400</v>
      </c>
      <c r="J8" s="401" t="s">
        <v>230</v>
      </c>
      <c r="K8" s="807"/>
    </row>
    <row r="9" spans="2:11">
      <c r="B9" s="812"/>
      <c r="C9" s="813"/>
      <c r="D9" s="401">
        <v>1</v>
      </c>
      <c r="E9" s="401">
        <v>2</v>
      </c>
      <c r="F9" s="401" t="s">
        <v>231</v>
      </c>
      <c r="G9" s="401">
        <v>4</v>
      </c>
      <c r="H9" s="401">
        <v>5</v>
      </c>
      <c r="I9" s="401">
        <v>6</v>
      </c>
      <c r="J9" s="401">
        <v>7</v>
      </c>
      <c r="K9" s="401" t="s">
        <v>462</v>
      </c>
    </row>
    <row r="10" spans="2:11">
      <c r="B10" s="414"/>
      <c r="C10" s="415"/>
      <c r="D10" s="416"/>
      <c r="E10" s="416"/>
      <c r="F10" s="416"/>
      <c r="G10" s="416"/>
      <c r="H10" s="416"/>
      <c r="I10" s="416"/>
      <c r="J10" s="416"/>
      <c r="K10" s="416"/>
    </row>
    <row r="11" spans="2:11">
      <c r="B11" s="402"/>
      <c r="C11" s="417" t="s">
        <v>234</v>
      </c>
      <c r="D11" s="406">
        <v>1</v>
      </c>
      <c r="E11" s="406">
        <v>5</v>
      </c>
      <c r="F11" s="406">
        <f>+D11+E11</f>
        <v>6</v>
      </c>
      <c r="G11" s="406">
        <v>6</v>
      </c>
      <c r="H11" s="406">
        <v>5</v>
      </c>
      <c r="I11" s="406">
        <v>4</v>
      </c>
      <c r="J11" s="406">
        <v>4</v>
      </c>
      <c r="K11" s="406">
        <f>+F11-H11</f>
        <v>1</v>
      </c>
    </row>
    <row r="12" spans="2:11">
      <c r="B12" s="402"/>
      <c r="C12" s="403"/>
      <c r="D12" s="418"/>
      <c r="E12" s="418"/>
      <c r="F12" s="418"/>
      <c r="G12" s="418"/>
      <c r="H12" s="418"/>
      <c r="I12" s="418"/>
      <c r="J12" s="418"/>
      <c r="K12" s="418"/>
    </row>
    <row r="13" spans="2:11">
      <c r="B13" s="419"/>
      <c r="C13" s="417" t="s">
        <v>235</v>
      </c>
      <c r="D13" s="418">
        <v>0</v>
      </c>
      <c r="E13" s="418">
        <f>22575-22575</f>
        <v>0</v>
      </c>
      <c r="F13" s="418">
        <f>+D13+E13</f>
        <v>0</v>
      </c>
      <c r="G13" s="418"/>
      <c r="H13" s="418">
        <v>0</v>
      </c>
      <c r="I13" s="418"/>
      <c r="J13" s="418">
        <v>0</v>
      </c>
      <c r="K13" s="418">
        <f>+F13-H13</f>
        <v>0</v>
      </c>
    </row>
    <row r="14" spans="2:11">
      <c r="B14" s="402"/>
      <c r="C14" s="403"/>
      <c r="D14" s="418"/>
      <c r="E14" s="418"/>
      <c r="F14" s="418"/>
      <c r="G14" s="418"/>
      <c r="H14" s="418"/>
      <c r="I14" s="418"/>
      <c r="J14" s="418"/>
      <c r="K14" s="418"/>
    </row>
    <row r="15" spans="2:11" ht="25.5">
      <c r="B15" s="419"/>
      <c r="C15" s="417" t="s">
        <v>236</v>
      </c>
      <c r="D15" s="418"/>
      <c r="E15" s="418"/>
      <c r="F15" s="418">
        <f>+D15+E15</f>
        <v>0</v>
      </c>
      <c r="G15" s="418"/>
      <c r="H15" s="418"/>
      <c r="I15" s="418"/>
      <c r="J15" s="418"/>
      <c r="K15" s="418">
        <f>+F15-H15</f>
        <v>0</v>
      </c>
    </row>
    <row r="16" spans="2:11">
      <c r="B16" s="420"/>
      <c r="C16" s="421"/>
      <c r="D16" s="422"/>
      <c r="E16" s="422"/>
      <c r="F16" s="422"/>
      <c r="G16" s="422"/>
      <c r="H16" s="422"/>
      <c r="I16" s="422"/>
      <c r="J16" s="422"/>
      <c r="K16" s="422"/>
    </row>
    <row r="17" spans="1:12" s="399" customFormat="1">
      <c r="A17" s="305"/>
      <c r="B17" s="420"/>
      <c r="C17" s="421" t="s">
        <v>232</v>
      </c>
      <c r="D17" s="423">
        <f>+D11+D13+D15</f>
        <v>1</v>
      </c>
      <c r="E17" s="423">
        <f t="shared" ref="E17:K17" si="0">+E11+E13+E15</f>
        <v>5</v>
      </c>
      <c r="F17" s="423">
        <f t="shared" si="0"/>
        <v>6</v>
      </c>
      <c r="G17" s="423">
        <f t="shared" si="0"/>
        <v>6</v>
      </c>
      <c r="H17" s="423">
        <f t="shared" si="0"/>
        <v>5</v>
      </c>
      <c r="I17" s="423">
        <f t="shared" si="0"/>
        <v>4</v>
      </c>
      <c r="J17" s="423">
        <f t="shared" si="0"/>
        <v>4</v>
      </c>
      <c r="K17" s="423">
        <f t="shared" si="0"/>
        <v>1</v>
      </c>
      <c r="L17" s="305"/>
    </row>
    <row r="18" spans="1:12" s="25" customFormat="1"/>
    <row r="19" spans="1:12">
      <c r="C19" s="16" t="s">
        <v>76</v>
      </c>
    </row>
    <row r="20" spans="1:12">
      <c r="D20" s="424" t="str">
        <f>IF(D17=CAdmon!D22," ","ERROR")</f>
        <v xml:space="preserve"> </v>
      </c>
      <c r="E20" s="424" t="str">
        <f>IF(E17=CAdmon!E22," ","ERROR")</f>
        <v xml:space="preserve"> </v>
      </c>
      <c r="F20" s="424" t="str">
        <f>IF(F17=CAdmon!F22," ","ERROR")</f>
        <v xml:space="preserve"> </v>
      </c>
      <c r="G20" s="424"/>
      <c r="H20" s="424" t="str">
        <f>IF(H17=CAdmon!H22," ","ERROR")</f>
        <v xml:space="preserve"> </v>
      </c>
      <c r="I20" s="424"/>
      <c r="J20" s="424" t="str">
        <f>IF(J17=CAdmon!J22," ","ERROR")</f>
        <v xml:space="preserve"> </v>
      </c>
      <c r="K20" s="424" t="str">
        <f>IF(K17=CAdmon!K22," ","ERROR")</f>
        <v xml:space="preserve"> </v>
      </c>
    </row>
    <row r="21" spans="1:12">
      <c r="C21" s="280"/>
    </row>
    <row r="22" spans="1:12">
      <c r="C22" s="283" t="s">
        <v>77</v>
      </c>
      <c r="F22" s="693" t="s">
        <v>80</v>
      </c>
      <c r="G22" s="693"/>
      <c r="H22" s="693"/>
      <c r="I22" s="693"/>
      <c r="J22" s="693"/>
      <c r="K22" s="693"/>
    </row>
    <row r="23" spans="1:12">
      <c r="C23" s="283" t="s">
        <v>78</v>
      </c>
      <c r="F23" s="694" t="s">
        <v>79</v>
      </c>
      <c r="G23" s="694"/>
      <c r="H23" s="694"/>
      <c r="I23" s="694"/>
      <c r="J23" s="694"/>
      <c r="K23" s="694"/>
    </row>
  </sheetData>
  <mergeCells count="9">
    <mergeCell ref="F23:K23"/>
    <mergeCell ref="B7:C9"/>
    <mergeCell ref="D7:J7"/>
    <mergeCell ref="K7:K8"/>
    <mergeCell ref="B1:K1"/>
    <mergeCell ref="B3:K3"/>
    <mergeCell ref="F22:K22"/>
    <mergeCell ref="B2:K2"/>
    <mergeCell ref="D5:E5"/>
  </mergeCells>
  <pageMargins left="0.7" right="0.7" top="0.38" bottom="0.75" header="0.3" footer="0.3"/>
  <pageSetup scale="7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44"/>
  <sheetViews>
    <sheetView showGridLines="0" zoomScale="85" zoomScaleNormal="85" workbookViewId="0">
      <selection activeCell="B4" sqref="B4"/>
    </sheetView>
  </sheetViews>
  <sheetFormatPr baseColWidth="10" defaultColWidth="11.42578125" defaultRowHeight="12.75"/>
  <cols>
    <col min="1" max="1" width="2.42578125" style="25" customWidth="1"/>
    <col min="2" max="2" width="4.5703125" style="274" customWidth="1"/>
    <col min="3" max="3" width="57.28515625" style="274" customWidth="1"/>
    <col min="4" max="4" width="13.140625" style="274" bestFit="1" customWidth="1"/>
    <col min="5" max="5" width="12.7109375" style="274" customWidth="1"/>
    <col min="6" max="6" width="13.140625" style="274" bestFit="1" customWidth="1"/>
    <col min="7" max="7" width="13.140625" style="274" customWidth="1"/>
    <col min="8" max="9" width="12.7109375" style="274" customWidth="1"/>
    <col min="10" max="10" width="13.140625" style="274" bestFit="1" customWidth="1"/>
    <col min="11" max="11" width="13.28515625" style="274" bestFit="1" customWidth="1"/>
    <col min="12" max="12" width="3.7109375" style="25" customWidth="1"/>
    <col min="13" max="16384" width="11.42578125" style="274"/>
  </cols>
  <sheetData>
    <row r="1" spans="2:11" ht="14.25" customHeight="1">
      <c r="B1" s="716" t="s">
        <v>447</v>
      </c>
      <c r="C1" s="716"/>
      <c r="D1" s="716"/>
      <c r="E1" s="716"/>
      <c r="F1" s="716"/>
      <c r="G1" s="716"/>
      <c r="H1" s="716"/>
      <c r="I1" s="716"/>
      <c r="J1" s="716"/>
      <c r="K1" s="716"/>
    </row>
    <row r="2" spans="2:11" ht="14.25" customHeight="1">
      <c r="B2" s="716" t="s">
        <v>450</v>
      </c>
      <c r="C2" s="716"/>
      <c r="D2" s="716"/>
      <c r="E2" s="716"/>
      <c r="F2" s="716"/>
      <c r="G2" s="716"/>
      <c r="H2" s="716"/>
      <c r="I2" s="716"/>
      <c r="J2" s="716"/>
      <c r="K2" s="716"/>
    </row>
    <row r="3" spans="2:11" ht="14.25" customHeight="1">
      <c r="B3" s="716" t="s">
        <v>657</v>
      </c>
      <c r="C3" s="716"/>
      <c r="D3" s="716"/>
      <c r="E3" s="716"/>
      <c r="F3" s="716"/>
      <c r="G3" s="716"/>
      <c r="H3" s="716"/>
      <c r="I3" s="716"/>
      <c r="J3" s="716"/>
      <c r="K3" s="716"/>
    </row>
    <row r="4" spans="2:11" s="25" customFormat="1" ht="6.75" customHeight="1"/>
    <row r="5" spans="2:11" s="25" customFormat="1" ht="18" customHeight="1">
      <c r="C5" s="30" t="s">
        <v>3</v>
      </c>
      <c r="D5" s="682" t="s">
        <v>506</v>
      </c>
      <c r="E5" s="682"/>
      <c r="F5" s="288"/>
      <c r="G5" s="288"/>
      <c r="H5" s="72"/>
      <c r="I5" s="72"/>
      <c r="J5" s="72"/>
    </row>
    <row r="6" spans="2:11" s="25" customFormat="1" ht="6.75" customHeight="1"/>
    <row r="7" spans="2:11">
      <c r="B7" s="806" t="s">
        <v>74</v>
      </c>
      <c r="C7" s="806"/>
      <c r="D7" s="807" t="s">
        <v>226</v>
      </c>
      <c r="E7" s="807"/>
      <c r="F7" s="807"/>
      <c r="G7" s="807"/>
      <c r="H7" s="807"/>
      <c r="I7" s="807"/>
      <c r="J7" s="807"/>
      <c r="K7" s="807" t="s">
        <v>227</v>
      </c>
    </row>
    <row r="8" spans="2:11" ht="51">
      <c r="B8" s="806"/>
      <c r="C8" s="806"/>
      <c r="D8" s="401" t="s">
        <v>228</v>
      </c>
      <c r="E8" s="401" t="s">
        <v>229</v>
      </c>
      <c r="F8" s="401" t="s">
        <v>207</v>
      </c>
      <c r="G8" s="401" t="s">
        <v>399</v>
      </c>
      <c r="H8" s="401" t="s">
        <v>208</v>
      </c>
      <c r="I8" s="401" t="s">
        <v>400</v>
      </c>
      <c r="J8" s="401" t="s">
        <v>230</v>
      </c>
      <c r="K8" s="807"/>
    </row>
    <row r="9" spans="2:11" ht="11.25" customHeight="1">
      <c r="B9" s="806"/>
      <c r="C9" s="806"/>
      <c r="D9" s="401">
        <v>1</v>
      </c>
      <c r="E9" s="401">
        <v>2</v>
      </c>
      <c r="F9" s="401" t="s">
        <v>231</v>
      </c>
      <c r="G9" s="401">
        <v>4</v>
      </c>
      <c r="H9" s="401">
        <v>5</v>
      </c>
      <c r="I9" s="401">
        <v>6</v>
      </c>
      <c r="J9" s="401">
        <v>7</v>
      </c>
      <c r="K9" s="401" t="s">
        <v>462</v>
      </c>
    </row>
    <row r="10" spans="2:11">
      <c r="B10" s="814" t="s">
        <v>177</v>
      </c>
      <c r="C10" s="815"/>
      <c r="D10" s="425">
        <f>SUM(D11:D11)</f>
        <v>1</v>
      </c>
      <c r="E10" s="425">
        <f>SUM(E11:E11)</f>
        <v>5</v>
      </c>
      <c r="F10" s="425">
        <f>+D10+E10</f>
        <v>6</v>
      </c>
      <c r="G10" s="425"/>
      <c r="H10" s="425">
        <f>SUM(H11:H11)</f>
        <v>5</v>
      </c>
      <c r="I10" s="425"/>
      <c r="J10" s="425">
        <f>SUM(J11:J11)</f>
        <v>4</v>
      </c>
      <c r="K10" s="425">
        <f t="shared" ref="K10:K36" si="0">+F10-H10</f>
        <v>1</v>
      </c>
    </row>
    <row r="11" spans="2:11">
      <c r="B11" s="426"/>
      <c r="C11" s="427" t="s">
        <v>237</v>
      </c>
      <c r="D11" s="406">
        <v>1</v>
      </c>
      <c r="E11" s="406">
        <v>5</v>
      </c>
      <c r="F11" s="406">
        <f>+D11+E11</f>
        <v>6</v>
      </c>
      <c r="G11" s="406">
        <v>6</v>
      </c>
      <c r="H11" s="406">
        <v>5</v>
      </c>
      <c r="I11" s="406">
        <v>4</v>
      </c>
      <c r="J11" s="406">
        <v>4</v>
      </c>
      <c r="K11" s="406">
        <f t="shared" si="0"/>
        <v>1</v>
      </c>
    </row>
    <row r="12" spans="2:11">
      <c r="B12" s="814" t="s">
        <v>89</v>
      </c>
      <c r="C12" s="815"/>
      <c r="D12" s="425">
        <f>SUM(D13:D15)</f>
        <v>0</v>
      </c>
      <c r="E12" s="425">
        <f>SUM(E13:E15)</f>
        <v>0</v>
      </c>
      <c r="F12" s="425">
        <f t="shared" ref="F12:F36" si="1">+D12+E12</f>
        <v>0</v>
      </c>
      <c r="G12" s="425"/>
      <c r="H12" s="425">
        <f>SUM(H13:H14)</f>
        <v>0</v>
      </c>
      <c r="I12" s="425"/>
      <c r="J12" s="425">
        <f>SUM(J13:J15)</f>
        <v>0</v>
      </c>
      <c r="K12" s="425">
        <f t="shared" si="0"/>
        <v>0</v>
      </c>
    </row>
    <row r="13" spans="2:11">
      <c r="B13" s="426"/>
      <c r="C13" s="427" t="s">
        <v>276</v>
      </c>
      <c r="D13" s="418">
        <v>0</v>
      </c>
      <c r="E13" s="418">
        <v>0</v>
      </c>
      <c r="F13" s="418">
        <f t="shared" si="1"/>
        <v>0</v>
      </c>
      <c r="G13" s="418"/>
      <c r="H13" s="418"/>
      <c r="I13" s="418"/>
      <c r="J13" s="418">
        <v>0</v>
      </c>
      <c r="K13" s="425">
        <f t="shared" si="0"/>
        <v>0</v>
      </c>
    </row>
    <row r="14" spans="2:11">
      <c r="B14" s="426"/>
      <c r="C14" s="427" t="s">
        <v>238</v>
      </c>
      <c r="D14" s="418">
        <v>0</v>
      </c>
      <c r="E14" s="418">
        <v>0</v>
      </c>
      <c r="F14" s="418">
        <f t="shared" si="1"/>
        <v>0</v>
      </c>
      <c r="G14" s="418"/>
      <c r="H14" s="418"/>
      <c r="I14" s="418"/>
      <c r="J14" s="418">
        <v>0</v>
      </c>
      <c r="K14" s="425">
        <f t="shared" si="0"/>
        <v>0</v>
      </c>
    </row>
    <row r="15" spans="2:11">
      <c r="B15" s="426"/>
      <c r="C15" s="427" t="s">
        <v>288</v>
      </c>
      <c r="D15" s="418">
        <v>0</v>
      </c>
      <c r="E15" s="418">
        <v>0</v>
      </c>
      <c r="F15" s="418">
        <f t="shared" si="1"/>
        <v>0</v>
      </c>
      <c r="G15" s="418"/>
      <c r="H15" s="418"/>
      <c r="I15" s="418"/>
      <c r="J15" s="418">
        <v>0</v>
      </c>
      <c r="K15" s="425">
        <f t="shared" si="0"/>
        <v>0</v>
      </c>
    </row>
    <row r="16" spans="2:11">
      <c r="B16" s="814" t="s">
        <v>91</v>
      </c>
      <c r="C16" s="815"/>
      <c r="D16" s="425">
        <f>SUM(D17:D28)</f>
        <v>0</v>
      </c>
      <c r="E16" s="425">
        <f>SUM(E17:E29)</f>
        <v>0</v>
      </c>
      <c r="F16" s="425">
        <f t="shared" si="1"/>
        <v>0</v>
      </c>
      <c r="G16" s="425"/>
      <c r="H16" s="425">
        <f>SUM(H17:H28)</f>
        <v>0</v>
      </c>
      <c r="I16" s="425"/>
      <c r="J16" s="425">
        <f>SUM(J17:J28)</f>
        <v>0</v>
      </c>
      <c r="K16" s="425">
        <f t="shared" si="0"/>
        <v>0</v>
      </c>
    </row>
    <row r="17" spans="2:11">
      <c r="B17" s="426"/>
      <c r="C17" s="427" t="s">
        <v>277</v>
      </c>
      <c r="D17" s="418">
        <v>0</v>
      </c>
      <c r="E17" s="418">
        <v>0</v>
      </c>
      <c r="F17" s="418">
        <f t="shared" si="1"/>
        <v>0</v>
      </c>
      <c r="G17" s="418"/>
      <c r="H17" s="418"/>
      <c r="I17" s="418"/>
      <c r="J17" s="418">
        <v>0</v>
      </c>
      <c r="K17" s="425">
        <f t="shared" si="0"/>
        <v>0</v>
      </c>
    </row>
    <row r="18" spans="2:11">
      <c r="B18" s="426"/>
      <c r="C18" s="427" t="s">
        <v>278</v>
      </c>
      <c r="D18" s="418">
        <v>0</v>
      </c>
      <c r="E18" s="418">
        <v>0</v>
      </c>
      <c r="F18" s="418">
        <f t="shared" si="1"/>
        <v>0</v>
      </c>
      <c r="G18" s="418"/>
      <c r="H18" s="418"/>
      <c r="I18" s="418"/>
      <c r="J18" s="418">
        <v>0</v>
      </c>
      <c r="K18" s="425">
        <f t="shared" si="0"/>
        <v>0</v>
      </c>
    </row>
    <row r="19" spans="2:11">
      <c r="B19" s="426"/>
      <c r="C19" s="427" t="s">
        <v>279</v>
      </c>
      <c r="D19" s="418">
        <v>0</v>
      </c>
      <c r="E19" s="418">
        <v>0</v>
      </c>
      <c r="F19" s="418">
        <f t="shared" si="1"/>
        <v>0</v>
      </c>
      <c r="G19" s="418"/>
      <c r="H19" s="418"/>
      <c r="I19" s="418"/>
      <c r="J19" s="418">
        <v>0</v>
      </c>
      <c r="K19" s="425">
        <f t="shared" si="0"/>
        <v>0</v>
      </c>
    </row>
    <row r="20" spans="2:11">
      <c r="B20" s="426"/>
      <c r="C20" s="427" t="s">
        <v>280</v>
      </c>
      <c r="D20" s="418">
        <v>0</v>
      </c>
      <c r="E20" s="418">
        <v>0</v>
      </c>
      <c r="F20" s="418">
        <f t="shared" si="1"/>
        <v>0</v>
      </c>
      <c r="G20" s="418"/>
      <c r="H20" s="418"/>
      <c r="I20" s="418"/>
      <c r="J20" s="418">
        <v>0</v>
      </c>
      <c r="K20" s="425">
        <f t="shared" si="0"/>
        <v>0</v>
      </c>
    </row>
    <row r="21" spans="2:11">
      <c r="B21" s="426"/>
      <c r="C21" s="427" t="s">
        <v>281</v>
      </c>
      <c r="D21" s="418">
        <v>0</v>
      </c>
      <c r="E21" s="418">
        <v>0</v>
      </c>
      <c r="F21" s="418">
        <f t="shared" si="1"/>
        <v>0</v>
      </c>
      <c r="G21" s="418"/>
      <c r="H21" s="418"/>
      <c r="I21" s="418"/>
      <c r="J21" s="418">
        <v>0</v>
      </c>
      <c r="K21" s="425">
        <f t="shared" si="0"/>
        <v>0</v>
      </c>
    </row>
    <row r="22" spans="2:11">
      <c r="B22" s="426"/>
      <c r="C22" s="427" t="s">
        <v>282</v>
      </c>
      <c r="D22" s="418">
        <v>0</v>
      </c>
      <c r="E22" s="418"/>
      <c r="F22" s="418">
        <f t="shared" si="1"/>
        <v>0</v>
      </c>
      <c r="G22" s="418"/>
      <c r="H22" s="418"/>
      <c r="I22" s="418"/>
      <c r="J22" s="418">
        <v>0</v>
      </c>
      <c r="K22" s="425">
        <f t="shared" si="0"/>
        <v>0</v>
      </c>
    </row>
    <row r="23" spans="2:11">
      <c r="B23" s="426"/>
      <c r="C23" s="427" t="s">
        <v>292</v>
      </c>
      <c r="D23" s="418"/>
      <c r="E23" s="418">
        <v>0</v>
      </c>
      <c r="F23" s="418">
        <f>+D23+E23</f>
        <v>0</v>
      </c>
      <c r="G23" s="418"/>
      <c r="H23" s="418"/>
      <c r="I23" s="418"/>
      <c r="J23" s="418">
        <v>0</v>
      </c>
      <c r="K23" s="425">
        <f t="shared" si="0"/>
        <v>0</v>
      </c>
    </row>
    <row r="24" spans="2:11">
      <c r="B24" s="426"/>
      <c r="C24" s="427" t="s">
        <v>294</v>
      </c>
      <c r="D24" s="418"/>
      <c r="E24" s="418">
        <v>0</v>
      </c>
      <c r="F24" s="418">
        <f>+D24+E24</f>
        <v>0</v>
      </c>
      <c r="G24" s="418"/>
      <c r="H24" s="418"/>
      <c r="I24" s="418"/>
      <c r="J24" s="418"/>
      <c r="K24" s="425">
        <f t="shared" si="0"/>
        <v>0</v>
      </c>
    </row>
    <row r="25" spans="2:11">
      <c r="B25" s="426"/>
      <c r="C25" s="427" t="s">
        <v>295</v>
      </c>
      <c r="D25" s="418"/>
      <c r="E25" s="418">
        <v>0</v>
      </c>
      <c r="F25" s="418">
        <f>+D25+E25</f>
        <v>0</v>
      </c>
      <c r="G25" s="418"/>
      <c r="H25" s="418"/>
      <c r="I25" s="418"/>
      <c r="J25" s="418"/>
      <c r="K25" s="425">
        <f t="shared" si="0"/>
        <v>0</v>
      </c>
    </row>
    <row r="26" spans="2:11">
      <c r="B26" s="426"/>
      <c r="C26" s="427" t="s">
        <v>296</v>
      </c>
      <c r="D26" s="418"/>
      <c r="E26" s="418">
        <v>0</v>
      </c>
      <c r="F26" s="418">
        <f>+D26+E26</f>
        <v>0</v>
      </c>
      <c r="G26" s="418"/>
      <c r="H26" s="418"/>
      <c r="I26" s="418"/>
      <c r="J26" s="418"/>
      <c r="K26" s="425">
        <f t="shared" si="0"/>
        <v>0</v>
      </c>
    </row>
    <row r="27" spans="2:11">
      <c r="B27" s="426"/>
      <c r="C27" s="427" t="s">
        <v>293</v>
      </c>
      <c r="D27" s="418">
        <v>0</v>
      </c>
      <c r="E27" s="418">
        <v>0</v>
      </c>
      <c r="F27" s="418">
        <f t="shared" si="1"/>
        <v>0</v>
      </c>
      <c r="G27" s="418"/>
      <c r="H27" s="418"/>
      <c r="I27" s="418"/>
      <c r="J27" s="418">
        <v>0</v>
      </c>
      <c r="K27" s="425">
        <f t="shared" si="0"/>
        <v>0</v>
      </c>
    </row>
    <row r="28" spans="2:11">
      <c r="B28" s="426"/>
      <c r="C28" s="427" t="s">
        <v>283</v>
      </c>
      <c r="D28" s="418">
        <v>0</v>
      </c>
      <c r="E28" s="418">
        <v>0</v>
      </c>
      <c r="F28" s="418">
        <f t="shared" si="1"/>
        <v>0</v>
      </c>
      <c r="G28" s="418"/>
      <c r="H28" s="418">
        <v>0</v>
      </c>
      <c r="I28" s="418"/>
      <c r="J28" s="418">
        <v>0</v>
      </c>
      <c r="K28" s="425">
        <f t="shared" si="0"/>
        <v>0</v>
      </c>
    </row>
    <row r="29" spans="2:11">
      <c r="B29" s="426"/>
      <c r="C29" s="427" t="s">
        <v>239</v>
      </c>
      <c r="D29" s="418"/>
      <c r="E29" s="418">
        <v>0</v>
      </c>
      <c r="F29" s="418">
        <f>+D29+E29</f>
        <v>0</v>
      </c>
      <c r="G29" s="418"/>
      <c r="H29" s="418"/>
      <c r="I29" s="418"/>
      <c r="J29" s="418">
        <v>0</v>
      </c>
      <c r="K29" s="425">
        <f t="shared" si="0"/>
        <v>0</v>
      </c>
    </row>
    <row r="30" spans="2:11">
      <c r="B30" s="814" t="s">
        <v>220</v>
      </c>
      <c r="C30" s="815"/>
      <c r="D30" s="425">
        <f>SUM(D31:D31)</f>
        <v>0</v>
      </c>
      <c r="E30" s="425">
        <f>SUM(E31:E31)</f>
        <v>0</v>
      </c>
      <c r="F30" s="425">
        <f t="shared" si="1"/>
        <v>0</v>
      </c>
      <c r="G30" s="425"/>
      <c r="H30" s="425">
        <f>SUM(H31:H31)</f>
        <v>0</v>
      </c>
      <c r="I30" s="425"/>
      <c r="J30" s="425">
        <f>SUM(J31:J31)</f>
        <v>0</v>
      </c>
      <c r="K30" s="425">
        <f t="shared" si="0"/>
        <v>0</v>
      </c>
    </row>
    <row r="31" spans="2:11">
      <c r="B31" s="426"/>
      <c r="C31" s="427" t="s">
        <v>99</v>
      </c>
      <c r="D31" s="418">
        <v>0</v>
      </c>
      <c r="E31" s="418"/>
      <c r="F31" s="418">
        <f t="shared" si="1"/>
        <v>0</v>
      </c>
      <c r="G31" s="418"/>
      <c r="H31" s="418"/>
      <c r="I31" s="418"/>
      <c r="J31" s="418">
        <v>0</v>
      </c>
      <c r="K31" s="425">
        <f t="shared" si="0"/>
        <v>0</v>
      </c>
    </row>
    <row r="32" spans="2:11">
      <c r="B32" s="814" t="s">
        <v>240</v>
      </c>
      <c r="C32" s="815"/>
      <c r="D32" s="425">
        <f>SUM(D33:D36)</f>
        <v>0</v>
      </c>
      <c r="E32" s="425">
        <f>SUM(E33:E36)</f>
        <v>0</v>
      </c>
      <c r="F32" s="425">
        <f t="shared" si="1"/>
        <v>0</v>
      </c>
      <c r="G32" s="425"/>
      <c r="H32" s="425">
        <f>SUM(H33:H36)</f>
        <v>0</v>
      </c>
      <c r="I32" s="425"/>
      <c r="J32" s="425">
        <f>SUM(J33:J36)</f>
        <v>0</v>
      </c>
      <c r="K32" s="425">
        <f t="shared" si="0"/>
        <v>0</v>
      </c>
    </row>
    <row r="33" spans="1:12">
      <c r="B33" s="426"/>
      <c r="C33" s="427" t="s">
        <v>284</v>
      </c>
      <c r="D33" s="418">
        <v>0</v>
      </c>
      <c r="E33" s="418">
        <v>0</v>
      </c>
      <c r="F33" s="418">
        <f t="shared" si="1"/>
        <v>0</v>
      </c>
      <c r="G33" s="418"/>
      <c r="H33" s="418"/>
      <c r="I33" s="418"/>
      <c r="J33" s="418">
        <v>0</v>
      </c>
      <c r="K33" s="425">
        <f t="shared" si="0"/>
        <v>0</v>
      </c>
    </row>
    <row r="34" spans="1:12">
      <c r="B34" s="426"/>
      <c r="C34" s="427" t="s">
        <v>285</v>
      </c>
      <c r="D34" s="418">
        <v>0</v>
      </c>
      <c r="E34" s="418">
        <v>0</v>
      </c>
      <c r="F34" s="418">
        <f t="shared" si="1"/>
        <v>0</v>
      </c>
      <c r="G34" s="418"/>
      <c r="H34" s="418"/>
      <c r="I34" s="418"/>
      <c r="J34" s="418">
        <v>0</v>
      </c>
      <c r="K34" s="425">
        <f t="shared" si="0"/>
        <v>0</v>
      </c>
    </row>
    <row r="35" spans="1:12">
      <c r="B35" s="426"/>
      <c r="C35" s="427" t="s">
        <v>286</v>
      </c>
      <c r="D35" s="418">
        <v>0</v>
      </c>
      <c r="E35" s="418">
        <v>0</v>
      </c>
      <c r="F35" s="418">
        <f t="shared" si="1"/>
        <v>0</v>
      </c>
      <c r="G35" s="418"/>
      <c r="H35" s="418"/>
      <c r="I35" s="418"/>
      <c r="J35" s="418">
        <v>0</v>
      </c>
      <c r="K35" s="425">
        <f t="shared" si="0"/>
        <v>0</v>
      </c>
    </row>
    <row r="36" spans="1:12">
      <c r="B36" s="426"/>
      <c r="C36" s="427" t="s">
        <v>287</v>
      </c>
      <c r="D36" s="418">
        <v>0</v>
      </c>
      <c r="E36" s="418">
        <v>0</v>
      </c>
      <c r="F36" s="418">
        <f t="shared" si="1"/>
        <v>0</v>
      </c>
      <c r="G36" s="418"/>
      <c r="H36" s="418"/>
      <c r="I36" s="418"/>
      <c r="J36" s="418">
        <v>0</v>
      </c>
      <c r="K36" s="425">
        <f t="shared" si="0"/>
        <v>0</v>
      </c>
    </row>
    <row r="37" spans="1:12" s="399" customFormat="1">
      <c r="A37" s="305"/>
      <c r="B37" s="428"/>
      <c r="C37" s="429" t="s">
        <v>232</v>
      </c>
      <c r="D37" s="430">
        <f>+D10+D12+D16+D30+D32</f>
        <v>1</v>
      </c>
      <c r="E37" s="430">
        <f t="shared" ref="E37:K37" si="2">+E10+E12+E16+E30+E32</f>
        <v>5</v>
      </c>
      <c r="F37" s="430">
        <f t="shared" si="2"/>
        <v>6</v>
      </c>
      <c r="G37" s="430">
        <f t="shared" si="2"/>
        <v>0</v>
      </c>
      <c r="H37" s="430">
        <f t="shared" si="2"/>
        <v>5</v>
      </c>
      <c r="I37" s="430">
        <f t="shared" si="2"/>
        <v>0</v>
      </c>
      <c r="J37" s="430">
        <f t="shared" si="2"/>
        <v>4</v>
      </c>
      <c r="K37" s="430">
        <f t="shared" si="2"/>
        <v>1</v>
      </c>
      <c r="L37" s="305"/>
    </row>
    <row r="39" spans="1:12">
      <c r="B39" s="16" t="s">
        <v>76</v>
      </c>
      <c r="F39" s="424"/>
      <c r="G39" s="424"/>
      <c r="H39" s="424"/>
      <c r="I39" s="424"/>
      <c r="J39" s="424"/>
      <c r="K39" s="424"/>
    </row>
    <row r="41" spans="1:12">
      <c r="D41" s="424" t="str">
        <f>IF(D38=CAdmon!D37," ","ERROR")</f>
        <v xml:space="preserve"> </v>
      </c>
      <c r="E41" s="424" t="str">
        <f>IF(E38=CAdmon!E37," ","ERROR")</f>
        <v xml:space="preserve"> </v>
      </c>
      <c r="F41" s="424" t="str">
        <f>IF(F38=CAdmon!F37," ","ERROR")</f>
        <v xml:space="preserve"> </v>
      </c>
      <c r="G41" s="424"/>
      <c r="H41" s="424" t="str">
        <f>IF(H38=CAdmon!H37," ","ERROR")</f>
        <v xml:space="preserve"> </v>
      </c>
      <c r="I41" s="424"/>
      <c r="J41" s="424" t="str">
        <f>IF(J38=CAdmon!J37," ","ERROR")</f>
        <v xml:space="preserve"> </v>
      </c>
      <c r="K41" s="424" t="str">
        <f>IF(K38=CAdmon!K37," ","ERROR")</f>
        <v xml:space="preserve"> </v>
      </c>
    </row>
    <row r="42" spans="1:12">
      <c r="C42" s="280"/>
    </row>
    <row r="43" spans="1:12">
      <c r="C43" s="283" t="s">
        <v>77</v>
      </c>
      <c r="F43" s="693" t="s">
        <v>80</v>
      </c>
      <c r="G43" s="693"/>
      <c r="H43" s="693"/>
      <c r="I43" s="693"/>
      <c r="J43" s="693"/>
      <c r="K43" s="693"/>
    </row>
    <row r="44" spans="1:12">
      <c r="C44" s="283" t="s">
        <v>78</v>
      </c>
      <c r="F44" s="694" t="s">
        <v>79</v>
      </c>
      <c r="G44" s="694"/>
      <c r="H44" s="694"/>
      <c r="I44" s="694"/>
      <c r="J44" s="694"/>
      <c r="K44" s="694"/>
    </row>
  </sheetData>
  <mergeCells count="14">
    <mergeCell ref="B1:K1"/>
    <mergeCell ref="B2:K2"/>
    <mergeCell ref="B3:K3"/>
    <mergeCell ref="B32:C32"/>
    <mergeCell ref="B7:C9"/>
    <mergeCell ref="D7:J7"/>
    <mergeCell ref="D5:E5"/>
    <mergeCell ref="F43:K43"/>
    <mergeCell ref="F44:K44"/>
    <mergeCell ref="K7:K8"/>
    <mergeCell ref="B10:C10"/>
    <mergeCell ref="B12:C12"/>
    <mergeCell ref="B16:C16"/>
    <mergeCell ref="B30:C30"/>
  </mergeCells>
  <pageMargins left="0.7" right="0.7" top="0.44" bottom="0.75" header="0.3" footer="0.3"/>
  <pageSetup scale="71" fitToHeight="0" orientation="landscape" r:id="rId1"/>
  <ignoredErrors>
    <ignoredError sqref="F10 F12 F16 F30 F32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54"/>
  <sheetViews>
    <sheetView showGridLines="0" zoomScale="85" zoomScaleNormal="85" workbookViewId="0">
      <selection activeCell="B1" sqref="B1:K1"/>
    </sheetView>
  </sheetViews>
  <sheetFormatPr baseColWidth="10" defaultColWidth="11.42578125" defaultRowHeight="12.75"/>
  <cols>
    <col min="1" max="1" width="1.5703125" style="25" customWidth="1"/>
    <col min="2" max="2" width="4.5703125" style="454" customWidth="1"/>
    <col min="3" max="3" width="60.28515625" style="274" customWidth="1"/>
    <col min="4" max="4" width="13.42578125" style="274" bestFit="1" customWidth="1"/>
    <col min="5" max="5" width="12.7109375" style="274" customWidth="1"/>
    <col min="6" max="6" width="13.42578125" style="274" bestFit="1" customWidth="1"/>
    <col min="7" max="7" width="13.42578125" style="274" customWidth="1"/>
    <col min="8" max="9" width="12.7109375" style="274" customWidth="1"/>
    <col min="10" max="11" width="13.42578125" style="274" bestFit="1" customWidth="1"/>
    <col min="12" max="12" width="3.28515625" style="25" customWidth="1"/>
    <col min="13" max="16384" width="11.42578125" style="274"/>
  </cols>
  <sheetData>
    <row r="1" spans="1:12" ht="18.75" customHeight="1">
      <c r="B1" s="716" t="s">
        <v>447</v>
      </c>
      <c r="C1" s="716"/>
      <c r="D1" s="716"/>
      <c r="E1" s="716"/>
      <c r="F1" s="716"/>
      <c r="G1" s="716"/>
      <c r="H1" s="716"/>
      <c r="I1" s="716"/>
      <c r="J1" s="716"/>
      <c r="K1" s="716"/>
    </row>
    <row r="2" spans="1:12" ht="18.75" customHeight="1">
      <c r="B2" s="716" t="s">
        <v>451</v>
      </c>
      <c r="C2" s="716"/>
      <c r="D2" s="716"/>
      <c r="E2" s="716"/>
      <c r="F2" s="716"/>
      <c r="G2" s="716"/>
      <c r="H2" s="716"/>
      <c r="I2" s="716"/>
      <c r="J2" s="716"/>
      <c r="K2" s="716"/>
    </row>
    <row r="3" spans="1:12" ht="18.75" customHeight="1">
      <c r="B3" s="716" t="s">
        <v>658</v>
      </c>
      <c r="C3" s="716"/>
      <c r="D3" s="716"/>
      <c r="E3" s="716"/>
      <c r="F3" s="716"/>
      <c r="G3" s="716"/>
      <c r="H3" s="716"/>
      <c r="I3" s="716"/>
      <c r="J3" s="716"/>
      <c r="K3" s="716"/>
    </row>
    <row r="4" spans="1:12" s="25" customFormat="1" ht="9" customHeight="1">
      <c r="B4" s="431"/>
      <c r="C4" s="431"/>
      <c r="D4" s="431"/>
      <c r="E4" s="431"/>
      <c r="F4" s="431"/>
      <c r="G4" s="431"/>
      <c r="H4" s="431"/>
      <c r="I4" s="431"/>
      <c r="J4" s="431"/>
      <c r="K4" s="431"/>
    </row>
    <row r="5" spans="1:12" s="25" customFormat="1" ht="21.75" customHeight="1">
      <c r="C5" s="30" t="s">
        <v>3</v>
      </c>
      <c r="D5" s="682" t="s">
        <v>506</v>
      </c>
      <c r="E5" s="682"/>
      <c r="F5" s="432"/>
      <c r="G5" s="432"/>
      <c r="H5" s="432"/>
      <c r="I5" s="432"/>
      <c r="J5" s="432"/>
      <c r="K5" s="433"/>
    </row>
    <row r="6" spans="1:12" s="25" customFormat="1" ht="9" customHeight="1">
      <c r="B6" s="433"/>
      <c r="C6" s="433"/>
      <c r="D6" s="433"/>
      <c r="E6" s="433"/>
      <c r="F6" s="433"/>
      <c r="G6" s="433"/>
      <c r="H6" s="433"/>
      <c r="I6" s="433"/>
      <c r="J6" s="433"/>
      <c r="K6" s="433"/>
    </row>
    <row r="7" spans="1:12">
      <c r="B7" s="806" t="s">
        <v>74</v>
      </c>
      <c r="C7" s="806"/>
      <c r="D7" s="807" t="s">
        <v>226</v>
      </c>
      <c r="E7" s="807"/>
      <c r="F7" s="807"/>
      <c r="G7" s="807"/>
      <c r="H7" s="807"/>
      <c r="I7" s="807"/>
      <c r="J7" s="807"/>
      <c r="K7" s="807" t="s">
        <v>227</v>
      </c>
    </row>
    <row r="8" spans="1:12" ht="51">
      <c r="B8" s="806"/>
      <c r="C8" s="806"/>
      <c r="D8" s="401" t="s">
        <v>228</v>
      </c>
      <c r="E8" s="401" t="s">
        <v>229</v>
      </c>
      <c r="F8" s="401" t="s">
        <v>207</v>
      </c>
      <c r="G8" s="401" t="s">
        <v>399</v>
      </c>
      <c r="H8" s="401" t="s">
        <v>208</v>
      </c>
      <c r="I8" s="401" t="s">
        <v>400</v>
      </c>
      <c r="J8" s="401" t="s">
        <v>230</v>
      </c>
      <c r="K8" s="807"/>
    </row>
    <row r="9" spans="1:12">
      <c r="B9" s="806"/>
      <c r="C9" s="806"/>
      <c r="D9" s="401">
        <v>1</v>
      </c>
      <c r="E9" s="401">
        <v>2</v>
      </c>
      <c r="F9" s="401" t="s">
        <v>231</v>
      </c>
      <c r="G9" s="401">
        <v>4</v>
      </c>
      <c r="H9" s="401">
        <v>5</v>
      </c>
      <c r="I9" s="401">
        <v>6</v>
      </c>
      <c r="J9" s="401">
        <v>7</v>
      </c>
      <c r="K9" s="401" t="s">
        <v>462</v>
      </c>
    </row>
    <row r="10" spans="1:12" ht="3" customHeight="1">
      <c r="B10" s="434"/>
      <c r="C10" s="415"/>
      <c r="D10" s="435"/>
      <c r="E10" s="435"/>
      <c r="F10" s="435"/>
      <c r="G10" s="435"/>
      <c r="H10" s="435"/>
      <c r="I10" s="435"/>
      <c r="J10" s="435"/>
      <c r="K10" s="435"/>
    </row>
    <row r="11" spans="1:12" s="437" customFormat="1">
      <c r="A11" s="93"/>
      <c r="B11" s="816" t="s">
        <v>241</v>
      </c>
      <c r="C11" s="817"/>
      <c r="D11" s="436">
        <f>SUM(D12:D20)</f>
        <v>1</v>
      </c>
      <c r="E11" s="436">
        <f t="shared" ref="E11:K11" si="0">SUM(E12:E20)</f>
        <v>5</v>
      </c>
      <c r="F11" s="436">
        <f t="shared" si="0"/>
        <v>6</v>
      </c>
      <c r="G11" s="436">
        <f t="shared" si="0"/>
        <v>6</v>
      </c>
      <c r="H11" s="436">
        <f t="shared" si="0"/>
        <v>5</v>
      </c>
      <c r="I11" s="436">
        <f t="shared" si="0"/>
        <v>4</v>
      </c>
      <c r="J11" s="436">
        <f t="shared" si="0"/>
        <v>4</v>
      </c>
      <c r="K11" s="436">
        <f t="shared" si="0"/>
        <v>1</v>
      </c>
      <c r="L11" s="93"/>
    </row>
    <row r="12" spans="1:12" s="437" customFormat="1">
      <c r="A12" s="93"/>
      <c r="B12" s="438"/>
      <c r="C12" s="439" t="s">
        <v>242</v>
      </c>
      <c r="D12" s="406">
        <v>1</v>
      </c>
      <c r="E12" s="406">
        <v>5</v>
      </c>
      <c r="F12" s="406">
        <f>+D12+E12</f>
        <v>6</v>
      </c>
      <c r="G12" s="406">
        <v>6</v>
      </c>
      <c r="H12" s="406">
        <v>5</v>
      </c>
      <c r="I12" s="406">
        <v>4</v>
      </c>
      <c r="J12" s="406">
        <v>4</v>
      </c>
      <c r="K12" s="406">
        <f t="shared" ref="K12:K19" si="1">+F12-H12</f>
        <v>1</v>
      </c>
      <c r="L12" s="93"/>
    </row>
    <row r="13" spans="1:12" s="437" customFormat="1">
      <c r="A13" s="93"/>
      <c r="B13" s="438"/>
      <c r="C13" s="439" t="s">
        <v>243</v>
      </c>
      <c r="D13" s="440"/>
      <c r="E13" s="440"/>
      <c r="F13" s="441">
        <f t="shared" ref="F13:F29" si="2">+D13+E13</f>
        <v>0</v>
      </c>
      <c r="G13" s="440"/>
      <c r="H13" s="440"/>
      <c r="I13" s="440"/>
      <c r="J13" s="440"/>
      <c r="K13" s="440">
        <f t="shared" si="1"/>
        <v>0</v>
      </c>
      <c r="L13" s="93"/>
    </row>
    <row r="14" spans="1:12" s="437" customFormat="1">
      <c r="A14" s="93"/>
      <c r="B14" s="438"/>
      <c r="C14" s="439" t="s">
        <v>244</v>
      </c>
      <c r="D14" s="440"/>
      <c r="E14" s="440"/>
      <c r="F14" s="441">
        <f t="shared" si="2"/>
        <v>0</v>
      </c>
      <c r="G14" s="440"/>
      <c r="H14" s="440"/>
      <c r="I14" s="440"/>
      <c r="J14" s="440"/>
      <c r="K14" s="440">
        <f t="shared" si="1"/>
        <v>0</v>
      </c>
      <c r="L14" s="93"/>
    </row>
    <row r="15" spans="1:12" s="437" customFormat="1">
      <c r="A15" s="93"/>
      <c r="B15" s="438"/>
      <c r="C15" s="439" t="s">
        <v>245</v>
      </c>
      <c r="D15" s="440"/>
      <c r="E15" s="440"/>
      <c r="F15" s="441">
        <f t="shared" si="2"/>
        <v>0</v>
      </c>
      <c r="G15" s="440"/>
      <c r="H15" s="440"/>
      <c r="I15" s="440"/>
      <c r="J15" s="440"/>
      <c r="K15" s="440">
        <f t="shared" si="1"/>
        <v>0</v>
      </c>
      <c r="L15" s="93"/>
    </row>
    <row r="16" spans="1:12" s="437" customFormat="1">
      <c r="A16" s="93"/>
      <c r="B16" s="438"/>
      <c r="C16" s="439" t="s">
        <v>246</v>
      </c>
      <c r="D16" s="440"/>
      <c r="E16" s="440"/>
      <c r="F16" s="441">
        <f t="shared" si="2"/>
        <v>0</v>
      </c>
      <c r="G16" s="440"/>
      <c r="H16" s="440"/>
      <c r="I16" s="440"/>
      <c r="J16" s="440"/>
      <c r="K16" s="440">
        <f t="shared" si="1"/>
        <v>0</v>
      </c>
      <c r="L16" s="93"/>
    </row>
    <row r="17" spans="1:12" s="437" customFormat="1">
      <c r="A17" s="93"/>
      <c r="B17" s="438"/>
      <c r="C17" s="439" t="s">
        <v>247</v>
      </c>
      <c r="D17" s="440"/>
      <c r="E17" s="440"/>
      <c r="F17" s="441">
        <f t="shared" si="2"/>
        <v>0</v>
      </c>
      <c r="G17" s="440"/>
      <c r="H17" s="440"/>
      <c r="I17" s="440"/>
      <c r="J17" s="440"/>
      <c r="K17" s="440">
        <f t="shared" si="1"/>
        <v>0</v>
      </c>
      <c r="L17" s="93"/>
    </row>
    <row r="18" spans="1:12" s="437" customFormat="1">
      <c r="A18" s="93"/>
      <c r="B18" s="438"/>
      <c r="C18" s="439" t="s">
        <v>248</v>
      </c>
      <c r="D18" s="440"/>
      <c r="E18" s="440"/>
      <c r="F18" s="441">
        <f t="shared" si="2"/>
        <v>0</v>
      </c>
      <c r="G18" s="440"/>
      <c r="H18" s="440"/>
      <c r="I18" s="440"/>
      <c r="J18" s="440"/>
      <c r="K18" s="440">
        <f t="shared" si="1"/>
        <v>0</v>
      </c>
      <c r="L18" s="93"/>
    </row>
    <row r="19" spans="1:12" s="437" customFormat="1">
      <c r="A19" s="93"/>
      <c r="B19" s="438"/>
      <c r="C19" s="439" t="s">
        <v>239</v>
      </c>
      <c r="D19" s="440"/>
      <c r="E19" s="440"/>
      <c r="F19" s="441">
        <f t="shared" si="2"/>
        <v>0</v>
      </c>
      <c r="G19" s="440"/>
      <c r="H19" s="440"/>
      <c r="I19" s="440"/>
      <c r="J19" s="440"/>
      <c r="K19" s="440">
        <f t="shared" si="1"/>
        <v>0</v>
      </c>
      <c r="L19" s="93"/>
    </row>
    <row r="20" spans="1:12" s="437" customFormat="1">
      <c r="A20" s="93"/>
      <c r="B20" s="438"/>
      <c r="C20" s="439"/>
      <c r="D20" s="440"/>
      <c r="E20" s="440"/>
      <c r="F20" s="441">
        <f t="shared" si="2"/>
        <v>0</v>
      </c>
      <c r="G20" s="440"/>
      <c r="H20" s="440"/>
      <c r="I20" s="440"/>
      <c r="J20" s="440"/>
      <c r="K20" s="440"/>
      <c r="L20" s="93"/>
    </row>
    <row r="21" spans="1:12" s="444" customFormat="1">
      <c r="A21" s="442"/>
      <c r="B21" s="816" t="s">
        <v>249</v>
      </c>
      <c r="C21" s="817"/>
      <c r="D21" s="443">
        <f>SUM(D22:D28)</f>
        <v>0</v>
      </c>
      <c r="E21" s="443">
        <f>SUM(E22:E28)</f>
        <v>0</v>
      </c>
      <c r="F21" s="441">
        <f t="shared" si="2"/>
        <v>0</v>
      </c>
      <c r="G21" s="443"/>
      <c r="H21" s="443">
        <f>SUM(H22:H28)</f>
        <v>0</v>
      </c>
      <c r="I21" s="443"/>
      <c r="J21" s="443">
        <f>SUM(J22:J28)</f>
        <v>0</v>
      </c>
      <c r="K21" s="443">
        <f t="shared" ref="K21:K28" si="3">+F21-H21</f>
        <v>0</v>
      </c>
      <c r="L21" s="442"/>
    </row>
    <row r="22" spans="1:12" s="437" customFormat="1">
      <c r="A22" s="93"/>
      <c r="B22" s="438"/>
      <c r="C22" s="439" t="s">
        <v>250</v>
      </c>
      <c r="D22" s="445"/>
      <c r="E22" s="445"/>
      <c r="F22" s="441">
        <f t="shared" si="2"/>
        <v>0</v>
      </c>
      <c r="G22" s="440"/>
      <c r="H22" s="445"/>
      <c r="I22" s="445"/>
      <c r="J22" s="445"/>
      <c r="K22" s="440">
        <f t="shared" si="3"/>
        <v>0</v>
      </c>
      <c r="L22" s="93"/>
    </row>
    <row r="23" spans="1:12" s="437" customFormat="1">
      <c r="A23" s="93"/>
      <c r="B23" s="438"/>
      <c r="C23" s="439" t="s">
        <v>251</v>
      </c>
      <c r="D23" s="445"/>
      <c r="E23" s="445"/>
      <c r="F23" s="441">
        <f t="shared" si="2"/>
        <v>0</v>
      </c>
      <c r="G23" s="440"/>
      <c r="H23" s="445"/>
      <c r="I23" s="445"/>
      <c r="J23" s="445"/>
      <c r="K23" s="440">
        <f t="shared" si="3"/>
        <v>0</v>
      </c>
      <c r="L23" s="93"/>
    </row>
    <row r="24" spans="1:12" s="437" customFormat="1">
      <c r="A24" s="93"/>
      <c r="B24" s="438"/>
      <c r="C24" s="439" t="s">
        <v>252</v>
      </c>
      <c r="D24" s="445"/>
      <c r="E24" s="445"/>
      <c r="F24" s="441">
        <f t="shared" si="2"/>
        <v>0</v>
      </c>
      <c r="G24" s="440"/>
      <c r="H24" s="445"/>
      <c r="I24" s="445"/>
      <c r="J24" s="445"/>
      <c r="K24" s="440">
        <f t="shared" si="3"/>
        <v>0</v>
      </c>
      <c r="L24" s="93"/>
    </row>
    <row r="25" spans="1:12" s="437" customFormat="1">
      <c r="A25" s="93"/>
      <c r="B25" s="438"/>
      <c r="C25" s="439" t="s">
        <v>253</v>
      </c>
      <c r="D25" s="445"/>
      <c r="E25" s="445"/>
      <c r="F25" s="441">
        <f t="shared" si="2"/>
        <v>0</v>
      </c>
      <c r="G25" s="440"/>
      <c r="H25" s="445"/>
      <c r="I25" s="445"/>
      <c r="J25" s="445"/>
      <c r="K25" s="440">
        <f t="shared" si="3"/>
        <v>0</v>
      </c>
      <c r="L25" s="93"/>
    </row>
    <row r="26" spans="1:12" s="437" customFormat="1">
      <c r="A26" s="93"/>
      <c r="B26" s="438"/>
      <c r="C26" s="439" t="s">
        <v>254</v>
      </c>
      <c r="D26" s="445"/>
      <c r="E26" s="445"/>
      <c r="F26" s="441">
        <f t="shared" si="2"/>
        <v>0</v>
      </c>
      <c r="G26" s="440"/>
      <c r="H26" s="445"/>
      <c r="I26" s="445"/>
      <c r="J26" s="445"/>
      <c r="K26" s="440">
        <f t="shared" si="3"/>
        <v>0</v>
      </c>
      <c r="L26" s="93"/>
    </row>
    <row r="27" spans="1:12" s="437" customFormat="1">
      <c r="A27" s="93"/>
      <c r="B27" s="438"/>
      <c r="C27" s="439" t="s">
        <v>255</v>
      </c>
      <c r="D27" s="445"/>
      <c r="E27" s="445"/>
      <c r="F27" s="441">
        <f t="shared" si="2"/>
        <v>0</v>
      </c>
      <c r="G27" s="440"/>
      <c r="H27" s="445"/>
      <c r="I27" s="445"/>
      <c r="J27" s="445"/>
      <c r="K27" s="440">
        <f t="shared" si="3"/>
        <v>0</v>
      </c>
      <c r="L27" s="93"/>
    </row>
    <row r="28" spans="1:12" s="437" customFormat="1">
      <c r="A28" s="93"/>
      <c r="B28" s="438"/>
      <c r="C28" s="439" t="s">
        <v>256</v>
      </c>
      <c r="D28" s="445"/>
      <c r="E28" s="445"/>
      <c r="F28" s="441">
        <f t="shared" si="2"/>
        <v>0</v>
      </c>
      <c r="G28" s="440"/>
      <c r="H28" s="445"/>
      <c r="I28" s="445"/>
      <c r="J28" s="445"/>
      <c r="K28" s="440">
        <f t="shared" si="3"/>
        <v>0</v>
      </c>
      <c r="L28" s="93"/>
    </row>
    <row r="29" spans="1:12" s="437" customFormat="1">
      <c r="A29" s="93"/>
      <c r="B29" s="438"/>
      <c r="C29" s="439"/>
      <c r="D29" s="445"/>
      <c r="E29" s="445"/>
      <c r="F29" s="441">
        <f t="shared" si="2"/>
        <v>0</v>
      </c>
      <c r="G29" s="445"/>
      <c r="H29" s="445"/>
      <c r="I29" s="445"/>
      <c r="J29" s="445"/>
      <c r="K29" s="445"/>
      <c r="L29" s="93"/>
    </row>
    <row r="30" spans="1:12" s="444" customFormat="1">
      <c r="A30" s="442"/>
      <c r="B30" s="816" t="s">
        <v>257</v>
      </c>
      <c r="C30" s="817"/>
      <c r="D30" s="441">
        <f>SUM(D31:D39)</f>
        <v>0</v>
      </c>
      <c r="E30" s="441">
        <f>SUM(E31:E39)</f>
        <v>0</v>
      </c>
      <c r="F30" s="441">
        <f>+D30+E30</f>
        <v>0</v>
      </c>
      <c r="G30" s="441"/>
      <c r="H30" s="441">
        <f>SUM(H31:H39)</f>
        <v>0</v>
      </c>
      <c r="I30" s="441"/>
      <c r="J30" s="441">
        <f>SUM(J31:J39)</f>
        <v>0</v>
      </c>
      <c r="K30" s="441">
        <f>+F30-H30-J30</f>
        <v>0</v>
      </c>
      <c r="L30" s="442"/>
    </row>
    <row r="31" spans="1:12" s="437" customFormat="1">
      <c r="A31" s="93"/>
      <c r="B31" s="438"/>
      <c r="C31" s="439" t="s">
        <v>258</v>
      </c>
      <c r="D31" s="446"/>
      <c r="E31" s="446"/>
      <c r="F31" s="446">
        <f t="shared" ref="F31:F39" si="4">+D31+E31</f>
        <v>0</v>
      </c>
      <c r="G31" s="446"/>
      <c r="H31" s="446"/>
      <c r="I31" s="446"/>
      <c r="J31" s="446"/>
      <c r="K31" s="446">
        <f>+F31-H31</f>
        <v>0</v>
      </c>
      <c r="L31" s="93"/>
    </row>
    <row r="32" spans="1:12" s="437" customFormat="1">
      <c r="A32" s="93"/>
      <c r="B32" s="438"/>
      <c r="C32" s="439" t="s">
        <v>259</v>
      </c>
      <c r="D32" s="446"/>
      <c r="E32" s="446">
        <f>660673.36-660673.36</f>
        <v>0</v>
      </c>
      <c r="F32" s="446">
        <f t="shared" si="4"/>
        <v>0</v>
      </c>
      <c r="G32" s="446"/>
      <c r="H32" s="446"/>
      <c r="I32" s="446"/>
      <c r="J32" s="446"/>
      <c r="K32" s="446">
        <f>+F32-H32-J32</f>
        <v>0</v>
      </c>
      <c r="L32" s="93"/>
    </row>
    <row r="33" spans="1:12" s="437" customFormat="1">
      <c r="A33" s="93"/>
      <c r="B33" s="438"/>
      <c r="C33" s="439" t="s">
        <v>260</v>
      </c>
      <c r="D33" s="446"/>
      <c r="E33" s="446"/>
      <c r="F33" s="446">
        <f t="shared" si="4"/>
        <v>0</v>
      </c>
      <c r="G33" s="446"/>
      <c r="H33" s="446"/>
      <c r="I33" s="446"/>
      <c r="J33" s="446"/>
      <c r="K33" s="446">
        <f t="shared" ref="K33:K39" si="5">+F33-H33</f>
        <v>0</v>
      </c>
      <c r="L33" s="93"/>
    </row>
    <row r="34" spans="1:12" s="437" customFormat="1">
      <c r="A34" s="93"/>
      <c r="B34" s="438"/>
      <c r="C34" s="439" t="s">
        <v>261</v>
      </c>
      <c r="D34" s="446"/>
      <c r="E34" s="446"/>
      <c r="F34" s="446">
        <f t="shared" si="4"/>
        <v>0</v>
      </c>
      <c r="G34" s="446"/>
      <c r="H34" s="446"/>
      <c r="I34" s="446"/>
      <c r="J34" s="446"/>
      <c r="K34" s="446">
        <f t="shared" si="5"/>
        <v>0</v>
      </c>
      <c r="L34" s="93"/>
    </row>
    <row r="35" spans="1:12" s="437" customFormat="1">
      <c r="A35" s="93"/>
      <c r="B35" s="438"/>
      <c r="C35" s="439" t="s">
        <v>262</v>
      </c>
      <c r="D35" s="446"/>
      <c r="E35" s="446"/>
      <c r="F35" s="446">
        <f t="shared" si="4"/>
        <v>0</v>
      </c>
      <c r="G35" s="446"/>
      <c r="H35" s="446"/>
      <c r="I35" s="446"/>
      <c r="J35" s="446"/>
      <c r="K35" s="446">
        <f t="shared" si="5"/>
        <v>0</v>
      </c>
      <c r="L35" s="93"/>
    </row>
    <row r="36" spans="1:12" s="437" customFormat="1">
      <c r="A36" s="93"/>
      <c r="B36" s="438"/>
      <c r="C36" s="439" t="s">
        <v>263</v>
      </c>
      <c r="D36" s="446"/>
      <c r="E36" s="446"/>
      <c r="F36" s="446">
        <f t="shared" si="4"/>
        <v>0</v>
      </c>
      <c r="G36" s="446"/>
      <c r="H36" s="446"/>
      <c r="I36" s="446"/>
      <c r="J36" s="446"/>
      <c r="K36" s="446">
        <f t="shared" si="5"/>
        <v>0</v>
      </c>
      <c r="L36" s="93"/>
    </row>
    <row r="37" spans="1:12" s="437" customFormat="1">
      <c r="A37" s="93"/>
      <c r="B37" s="438"/>
      <c r="C37" s="439" t="s">
        <v>264</v>
      </c>
      <c r="D37" s="446"/>
      <c r="E37" s="446"/>
      <c r="F37" s="446">
        <f t="shared" si="4"/>
        <v>0</v>
      </c>
      <c r="G37" s="446"/>
      <c r="H37" s="446"/>
      <c r="I37" s="446"/>
      <c r="J37" s="446"/>
      <c r="K37" s="446">
        <f t="shared" si="5"/>
        <v>0</v>
      </c>
      <c r="L37" s="93"/>
    </row>
    <row r="38" spans="1:12" s="437" customFormat="1">
      <c r="A38" s="93"/>
      <c r="B38" s="438"/>
      <c r="C38" s="439" t="s">
        <v>265</v>
      </c>
      <c r="D38" s="446"/>
      <c r="E38" s="446"/>
      <c r="F38" s="446">
        <f t="shared" si="4"/>
        <v>0</v>
      </c>
      <c r="G38" s="446"/>
      <c r="H38" s="446"/>
      <c r="I38" s="446"/>
      <c r="J38" s="446"/>
      <c r="K38" s="446">
        <f t="shared" si="5"/>
        <v>0</v>
      </c>
      <c r="L38" s="93"/>
    </row>
    <row r="39" spans="1:12" s="437" customFormat="1">
      <c r="A39" s="93"/>
      <c r="B39" s="438"/>
      <c r="C39" s="439" t="s">
        <v>266</v>
      </c>
      <c r="D39" s="446"/>
      <c r="E39" s="446"/>
      <c r="F39" s="446">
        <f t="shared" si="4"/>
        <v>0</v>
      </c>
      <c r="G39" s="446"/>
      <c r="H39" s="446"/>
      <c r="I39" s="446"/>
      <c r="J39" s="446"/>
      <c r="K39" s="446">
        <f t="shared" si="5"/>
        <v>0</v>
      </c>
      <c r="L39" s="93"/>
    </row>
    <row r="40" spans="1:12" s="437" customFormat="1">
      <c r="A40" s="93"/>
      <c r="B40" s="438"/>
      <c r="C40" s="439"/>
      <c r="D40" s="446"/>
      <c r="E40" s="446"/>
      <c r="F40" s="446"/>
      <c r="G40" s="446"/>
      <c r="H40" s="446"/>
      <c r="I40" s="446"/>
      <c r="J40" s="446"/>
      <c r="K40" s="446"/>
      <c r="L40" s="93"/>
    </row>
    <row r="41" spans="1:12" s="444" customFormat="1">
      <c r="A41" s="442"/>
      <c r="B41" s="816" t="s">
        <v>267</v>
      </c>
      <c r="C41" s="817"/>
      <c r="D41" s="441">
        <f>SUM(D42:D45)</f>
        <v>0</v>
      </c>
      <c r="E41" s="441">
        <f>SUM(E42:E45)</f>
        <v>0</v>
      </c>
      <c r="F41" s="441">
        <f>+D41+E41</f>
        <v>0</v>
      </c>
      <c r="G41" s="441"/>
      <c r="H41" s="441">
        <f>SUM(H42:H45)</f>
        <v>0</v>
      </c>
      <c r="I41" s="441"/>
      <c r="J41" s="441">
        <f>SUM(J42:J45)</f>
        <v>0</v>
      </c>
      <c r="K41" s="441">
        <f>+F41-H41</f>
        <v>0</v>
      </c>
      <c r="L41" s="442"/>
    </row>
    <row r="42" spans="1:12" s="437" customFormat="1">
      <c r="A42" s="93"/>
      <c r="B42" s="438"/>
      <c r="C42" s="439" t="s">
        <v>268</v>
      </c>
      <c r="D42" s="446"/>
      <c r="E42" s="446"/>
      <c r="F42" s="446">
        <f>+D42+E42</f>
        <v>0</v>
      </c>
      <c r="G42" s="446"/>
      <c r="H42" s="446"/>
      <c r="I42" s="446"/>
      <c r="J42" s="446"/>
      <c r="K42" s="446">
        <f>+F42-H42</f>
        <v>0</v>
      </c>
      <c r="L42" s="93"/>
    </row>
    <row r="43" spans="1:12" s="437" customFormat="1" ht="25.5">
      <c r="A43" s="93"/>
      <c r="B43" s="438"/>
      <c r="C43" s="439" t="s">
        <v>269</v>
      </c>
      <c r="D43" s="446"/>
      <c r="E43" s="446"/>
      <c r="F43" s="446">
        <f>+D43+E43</f>
        <v>0</v>
      </c>
      <c r="G43" s="446"/>
      <c r="H43" s="446"/>
      <c r="I43" s="446"/>
      <c r="J43" s="446"/>
      <c r="K43" s="446">
        <f>+F43-H43</f>
        <v>0</v>
      </c>
      <c r="L43" s="93"/>
    </row>
    <row r="44" spans="1:12" s="437" customFormat="1">
      <c r="A44" s="93"/>
      <c r="B44" s="438"/>
      <c r="C44" s="439" t="s">
        <v>270</v>
      </c>
      <c r="D44" s="446"/>
      <c r="E44" s="446"/>
      <c r="F44" s="446">
        <f>+D44+E44</f>
        <v>0</v>
      </c>
      <c r="G44" s="446"/>
      <c r="H44" s="446"/>
      <c r="I44" s="446"/>
      <c r="J44" s="446"/>
      <c r="K44" s="446">
        <f>+F44-H44</f>
        <v>0</v>
      </c>
      <c r="L44" s="93"/>
    </row>
    <row r="45" spans="1:12" s="437" customFormat="1">
      <c r="A45" s="93"/>
      <c r="B45" s="438"/>
      <c r="C45" s="439" t="s">
        <v>271</v>
      </c>
      <c r="D45" s="446"/>
      <c r="E45" s="446"/>
      <c r="F45" s="446">
        <f>+D45+E45</f>
        <v>0</v>
      </c>
      <c r="G45" s="446"/>
      <c r="H45" s="446"/>
      <c r="I45" s="446"/>
      <c r="J45" s="446"/>
      <c r="K45" s="446">
        <f>+F45-H45</f>
        <v>0</v>
      </c>
      <c r="L45" s="93"/>
    </row>
    <row r="46" spans="1:12" s="437" customFormat="1">
      <c r="A46" s="93"/>
      <c r="B46" s="447"/>
      <c r="C46" s="448"/>
      <c r="D46" s="449"/>
      <c r="E46" s="449"/>
      <c r="F46" s="449"/>
      <c r="G46" s="449"/>
      <c r="H46" s="449"/>
      <c r="I46" s="449"/>
      <c r="J46" s="449"/>
      <c r="K46" s="449"/>
      <c r="L46" s="93"/>
    </row>
    <row r="47" spans="1:12" s="444" customFormat="1" ht="14.25" customHeight="1">
      <c r="A47" s="442"/>
      <c r="B47" s="450"/>
      <c r="C47" s="451" t="s">
        <v>232</v>
      </c>
      <c r="D47" s="452">
        <f>+D11+D21+D30+D41</f>
        <v>1</v>
      </c>
      <c r="E47" s="452">
        <f t="shared" ref="E47:K47" si="6">+E11+E21+E30+E41</f>
        <v>5</v>
      </c>
      <c r="F47" s="452">
        <f t="shared" si="6"/>
        <v>6</v>
      </c>
      <c r="G47" s="452">
        <f t="shared" si="6"/>
        <v>6</v>
      </c>
      <c r="H47" s="452">
        <f t="shared" si="6"/>
        <v>5</v>
      </c>
      <c r="I47" s="452">
        <f t="shared" si="6"/>
        <v>4</v>
      </c>
      <c r="J47" s="452">
        <f t="shared" si="6"/>
        <v>4</v>
      </c>
      <c r="K47" s="452">
        <f t="shared" si="6"/>
        <v>1</v>
      </c>
      <c r="L47" s="442"/>
    </row>
    <row r="49" spans="2:11">
      <c r="B49" s="16" t="s">
        <v>76</v>
      </c>
      <c r="F49" s="453" t="str">
        <f>IF(F47=CAdmon!F22," ","ERROR")</f>
        <v xml:space="preserve"> </v>
      </c>
      <c r="G49" s="453"/>
      <c r="H49" s="453" t="str">
        <f>IF(H47=CAdmon!H22," ","ERROR")</f>
        <v xml:space="preserve"> </v>
      </c>
      <c r="I49" s="453"/>
      <c r="J49" s="453" t="str">
        <f>IF(J47=CAdmon!J22," ","ERROR")</f>
        <v xml:space="preserve"> </v>
      </c>
      <c r="K49" s="453" t="str">
        <f>IF(K47=CAdmon!K22," ","ERROR")</f>
        <v xml:space="preserve"> </v>
      </c>
    </row>
    <row r="52" spans="2:11">
      <c r="C52" s="280"/>
    </row>
    <row r="53" spans="2:11">
      <c r="C53" s="283" t="s">
        <v>77</v>
      </c>
      <c r="F53" s="693" t="s">
        <v>80</v>
      </c>
      <c r="G53" s="693"/>
      <c r="H53" s="693"/>
      <c r="I53" s="693"/>
      <c r="J53" s="693"/>
      <c r="K53" s="693"/>
    </row>
    <row r="54" spans="2:11">
      <c r="C54" s="283" t="s">
        <v>78</v>
      </c>
      <c r="F54" s="694" t="s">
        <v>79</v>
      </c>
      <c r="G54" s="694"/>
      <c r="H54" s="694"/>
      <c r="I54" s="694"/>
      <c r="J54" s="694"/>
      <c r="K54" s="694"/>
    </row>
  </sheetData>
  <mergeCells count="13">
    <mergeCell ref="B7:C9"/>
    <mergeCell ref="D7:J7"/>
    <mergeCell ref="K7:K8"/>
    <mergeCell ref="B1:K1"/>
    <mergeCell ref="B2:K2"/>
    <mergeCell ref="B3:K3"/>
    <mergeCell ref="D5:E5"/>
    <mergeCell ref="F54:K54"/>
    <mergeCell ref="F53:K53"/>
    <mergeCell ref="B11:C11"/>
    <mergeCell ref="B21:C21"/>
    <mergeCell ref="B30:C30"/>
    <mergeCell ref="B41:C41"/>
  </mergeCells>
  <pageMargins left="0.7" right="0.7" top="0.38" bottom="0.75" header="0.3" footer="0.3"/>
  <pageSetup scale="69" orientation="landscape" r:id="rId1"/>
  <ignoredErrors>
    <ignoredError sqref="F30:F39 F41:F45" formula="1"/>
  </ignoredError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F7" sqref="F7:G7"/>
    </sheetView>
  </sheetViews>
  <sheetFormatPr baseColWidth="10" defaultColWidth="11.42578125" defaultRowHeight="12.75"/>
  <cols>
    <col min="1" max="1" width="3" style="274" customWidth="1"/>
    <col min="2" max="2" width="18.5703125" style="274" customWidth="1"/>
    <col min="3" max="3" width="19" style="274" customWidth="1"/>
    <col min="4" max="7" width="11.42578125" style="274"/>
    <col min="8" max="8" width="13.42578125" style="274" customWidth="1"/>
    <col min="9" max="9" width="10" style="274" customWidth="1"/>
    <col min="10" max="16384" width="11.42578125" style="274"/>
  </cols>
  <sheetData>
    <row r="1" spans="1:9" ht="17.25" customHeight="1">
      <c r="A1" s="25"/>
      <c r="B1" s="716" t="s">
        <v>447</v>
      </c>
      <c r="C1" s="716"/>
      <c r="D1" s="716"/>
      <c r="E1" s="716"/>
      <c r="F1" s="716"/>
      <c r="G1" s="716"/>
      <c r="H1" s="716"/>
      <c r="I1" s="716"/>
    </row>
    <row r="2" spans="1:9" ht="17.25" customHeight="1">
      <c r="A2" s="25"/>
      <c r="B2" s="716" t="s">
        <v>452</v>
      </c>
      <c r="C2" s="716"/>
      <c r="D2" s="716"/>
      <c r="E2" s="716"/>
      <c r="F2" s="716"/>
      <c r="G2" s="716"/>
      <c r="H2" s="716"/>
      <c r="I2" s="716"/>
    </row>
    <row r="3" spans="1:9" ht="17.25" customHeight="1">
      <c r="A3" s="25"/>
      <c r="B3" s="716" t="s">
        <v>659</v>
      </c>
      <c r="C3" s="716"/>
      <c r="D3" s="716"/>
      <c r="E3" s="716"/>
      <c r="F3" s="716"/>
      <c r="G3" s="716"/>
      <c r="H3" s="716"/>
      <c r="I3" s="716"/>
    </row>
    <row r="4" spans="1:9">
      <c r="A4" s="25"/>
      <c r="B4" s="25"/>
      <c r="C4" s="25"/>
      <c r="D4" s="25"/>
      <c r="E4" s="25"/>
      <c r="F4" s="25"/>
      <c r="G4" s="25"/>
      <c r="H4" s="25"/>
      <c r="I4" s="25"/>
    </row>
    <row r="5" spans="1:9">
      <c r="A5" s="25"/>
      <c r="B5" s="25"/>
      <c r="C5" s="25"/>
      <c r="D5" s="30" t="s">
        <v>3</v>
      </c>
      <c r="E5" s="288" t="s">
        <v>511</v>
      </c>
      <c r="F5" s="288"/>
      <c r="G5" s="432"/>
      <c r="H5" s="432"/>
      <c r="I5" s="432"/>
    </row>
    <row r="6" spans="1:9">
      <c r="A6" s="25"/>
      <c r="B6" s="25"/>
      <c r="C6" s="25"/>
      <c r="D6" s="25"/>
      <c r="E6" s="25"/>
      <c r="F6" s="25"/>
      <c r="G6" s="25"/>
      <c r="H6" s="25"/>
      <c r="I6" s="25"/>
    </row>
    <row r="7" spans="1:9">
      <c r="A7" s="25"/>
      <c r="B7" s="818" t="s">
        <v>403</v>
      </c>
      <c r="C7" s="818"/>
      <c r="D7" s="818" t="s">
        <v>404</v>
      </c>
      <c r="E7" s="818"/>
      <c r="F7" s="818" t="s">
        <v>405</v>
      </c>
      <c r="G7" s="818"/>
      <c r="H7" s="818" t="s">
        <v>406</v>
      </c>
      <c r="I7" s="818"/>
    </row>
    <row r="8" spans="1:9">
      <c r="A8" s="25"/>
      <c r="B8" s="818"/>
      <c r="C8" s="818"/>
      <c r="D8" s="818" t="s">
        <v>407</v>
      </c>
      <c r="E8" s="818"/>
      <c r="F8" s="818" t="s">
        <v>408</v>
      </c>
      <c r="G8" s="818"/>
      <c r="H8" s="818" t="s">
        <v>409</v>
      </c>
      <c r="I8" s="818"/>
    </row>
    <row r="9" spans="1:9">
      <c r="A9" s="25"/>
      <c r="B9" s="823" t="s">
        <v>410</v>
      </c>
      <c r="C9" s="716"/>
      <c r="D9" s="716"/>
      <c r="E9" s="716"/>
      <c r="F9" s="716"/>
      <c r="G9" s="716"/>
      <c r="H9" s="716"/>
      <c r="I9" s="824"/>
    </row>
    <row r="10" spans="1:9">
      <c r="A10" s="25"/>
      <c r="B10" s="819"/>
      <c r="C10" s="819"/>
      <c r="D10" s="819"/>
      <c r="E10" s="819"/>
      <c r="F10" s="819"/>
      <c r="G10" s="819"/>
      <c r="H10" s="821">
        <f>+D10-F10</f>
        <v>0</v>
      </c>
      <c r="I10" s="822"/>
    </row>
    <row r="11" spans="1:9">
      <c r="A11" s="25"/>
      <c r="B11" s="819"/>
      <c r="C11" s="819"/>
      <c r="D11" s="820"/>
      <c r="E11" s="820"/>
      <c r="F11" s="820"/>
      <c r="G11" s="820"/>
      <c r="H11" s="821">
        <f t="shared" ref="H11:H19" si="0">+D11-F11</f>
        <v>0</v>
      </c>
      <c r="I11" s="822"/>
    </row>
    <row r="12" spans="1:9">
      <c r="A12" s="25"/>
      <c r="B12" s="819"/>
      <c r="C12" s="819"/>
      <c r="D12" s="820"/>
      <c r="E12" s="820"/>
      <c r="F12" s="820"/>
      <c r="G12" s="820"/>
      <c r="H12" s="821">
        <f t="shared" si="0"/>
        <v>0</v>
      </c>
      <c r="I12" s="822"/>
    </row>
    <row r="13" spans="1:9">
      <c r="A13" s="25"/>
      <c r="B13" s="819"/>
      <c r="C13" s="819"/>
      <c r="D13" s="820"/>
      <c r="E13" s="820"/>
      <c r="F13" s="820"/>
      <c r="G13" s="820"/>
      <c r="H13" s="821">
        <f t="shared" si="0"/>
        <v>0</v>
      </c>
      <c r="I13" s="822"/>
    </row>
    <row r="14" spans="1:9">
      <c r="A14" s="25"/>
      <c r="B14" s="819"/>
      <c r="C14" s="819"/>
      <c r="D14" s="820"/>
      <c r="E14" s="820"/>
      <c r="F14" s="820"/>
      <c r="G14" s="820"/>
      <c r="H14" s="821">
        <f t="shared" si="0"/>
        <v>0</v>
      </c>
      <c r="I14" s="822"/>
    </row>
    <row r="15" spans="1:9">
      <c r="A15" s="25"/>
      <c r="B15" s="819"/>
      <c r="C15" s="819"/>
      <c r="D15" s="820"/>
      <c r="E15" s="820"/>
      <c r="F15" s="820"/>
      <c r="G15" s="820"/>
      <c r="H15" s="821">
        <f t="shared" si="0"/>
        <v>0</v>
      </c>
      <c r="I15" s="822"/>
    </row>
    <row r="16" spans="1:9">
      <c r="A16" s="25"/>
      <c r="B16" s="819"/>
      <c r="C16" s="819"/>
      <c r="D16" s="820"/>
      <c r="E16" s="820"/>
      <c r="F16" s="820"/>
      <c r="G16" s="820"/>
      <c r="H16" s="821">
        <f t="shared" si="0"/>
        <v>0</v>
      </c>
      <c r="I16" s="822"/>
    </row>
    <row r="17" spans="1:9">
      <c r="A17" s="25"/>
      <c r="B17" s="819"/>
      <c r="C17" s="819"/>
      <c r="D17" s="820"/>
      <c r="E17" s="820"/>
      <c r="F17" s="820"/>
      <c r="G17" s="820"/>
      <c r="H17" s="821">
        <f t="shared" si="0"/>
        <v>0</v>
      </c>
      <c r="I17" s="822"/>
    </row>
    <row r="18" spans="1:9">
      <c r="A18" s="25"/>
      <c r="B18" s="819"/>
      <c r="C18" s="819"/>
      <c r="D18" s="820"/>
      <c r="E18" s="820"/>
      <c r="F18" s="820"/>
      <c r="G18" s="820"/>
      <c r="H18" s="821">
        <f t="shared" si="0"/>
        <v>0</v>
      </c>
      <c r="I18" s="822"/>
    </row>
    <row r="19" spans="1:9">
      <c r="A19" s="25"/>
      <c r="B19" s="819" t="s">
        <v>411</v>
      </c>
      <c r="C19" s="819"/>
      <c r="D19" s="820">
        <f>SUM(D10:E18)</f>
        <v>0</v>
      </c>
      <c r="E19" s="820"/>
      <c r="F19" s="820">
        <f>SUM(F10:G18)</f>
        <v>0</v>
      </c>
      <c r="G19" s="820"/>
      <c r="H19" s="821">
        <f t="shared" si="0"/>
        <v>0</v>
      </c>
      <c r="I19" s="822"/>
    </row>
    <row r="20" spans="1:9">
      <c r="A20" s="25"/>
      <c r="B20" s="819"/>
      <c r="C20" s="819"/>
      <c r="D20" s="819"/>
      <c r="E20" s="819"/>
      <c r="F20" s="819"/>
      <c r="G20" s="819"/>
      <c r="H20" s="819"/>
      <c r="I20" s="819"/>
    </row>
    <row r="21" spans="1:9">
      <c r="A21" s="25"/>
      <c r="B21" s="823" t="s">
        <v>412</v>
      </c>
      <c r="C21" s="716"/>
      <c r="D21" s="716"/>
      <c r="E21" s="716"/>
      <c r="F21" s="716"/>
      <c r="G21" s="716"/>
      <c r="H21" s="716"/>
      <c r="I21" s="824"/>
    </row>
    <row r="22" spans="1:9">
      <c r="A22" s="25"/>
      <c r="B22" s="819"/>
      <c r="C22" s="819"/>
      <c r="D22" s="819"/>
      <c r="E22" s="819"/>
      <c r="F22" s="819"/>
      <c r="G22" s="819"/>
      <c r="H22" s="819"/>
      <c r="I22" s="819"/>
    </row>
    <row r="23" spans="1:9">
      <c r="A23" s="25"/>
      <c r="B23" s="819"/>
      <c r="C23" s="819"/>
      <c r="D23" s="820"/>
      <c r="E23" s="820"/>
      <c r="F23" s="820"/>
      <c r="G23" s="820"/>
      <c r="H23" s="821">
        <f>+D23-F23</f>
        <v>0</v>
      </c>
      <c r="I23" s="822"/>
    </row>
    <row r="24" spans="1:9">
      <c r="A24" s="25"/>
      <c r="B24" s="819"/>
      <c r="C24" s="819"/>
      <c r="D24" s="820"/>
      <c r="E24" s="820"/>
      <c r="F24" s="820"/>
      <c r="G24" s="820"/>
      <c r="H24" s="821">
        <f>+D24-F24</f>
        <v>0</v>
      </c>
      <c r="I24" s="822"/>
    </row>
    <row r="25" spans="1:9">
      <c r="A25" s="25"/>
      <c r="B25" s="819"/>
      <c r="C25" s="819"/>
      <c r="D25" s="820"/>
      <c r="E25" s="820"/>
      <c r="F25" s="820"/>
      <c r="G25" s="820"/>
      <c r="H25" s="821">
        <f t="shared" ref="H25:H30" si="1">+D25-F25</f>
        <v>0</v>
      </c>
      <c r="I25" s="822"/>
    </row>
    <row r="26" spans="1:9">
      <c r="A26" s="25"/>
      <c r="B26" s="819"/>
      <c r="C26" s="819"/>
      <c r="D26" s="820"/>
      <c r="E26" s="820"/>
      <c r="F26" s="820"/>
      <c r="G26" s="820"/>
      <c r="H26" s="821">
        <f t="shared" si="1"/>
        <v>0</v>
      </c>
      <c r="I26" s="822"/>
    </row>
    <row r="27" spans="1:9">
      <c r="A27" s="25"/>
      <c r="B27" s="819"/>
      <c r="C27" s="819"/>
      <c r="D27" s="820"/>
      <c r="E27" s="820"/>
      <c r="F27" s="820"/>
      <c r="G27" s="820"/>
      <c r="H27" s="821">
        <f t="shared" si="1"/>
        <v>0</v>
      </c>
      <c r="I27" s="822"/>
    </row>
    <row r="28" spans="1:9">
      <c r="A28" s="25"/>
      <c r="B28" s="819"/>
      <c r="C28" s="819"/>
      <c r="D28" s="820"/>
      <c r="E28" s="820"/>
      <c r="F28" s="820"/>
      <c r="G28" s="820"/>
      <c r="H28" s="821">
        <f t="shared" si="1"/>
        <v>0</v>
      </c>
      <c r="I28" s="822"/>
    </row>
    <row r="29" spans="1:9">
      <c r="A29" s="25"/>
      <c r="B29" s="819"/>
      <c r="C29" s="819"/>
      <c r="D29" s="820"/>
      <c r="E29" s="820"/>
      <c r="F29" s="820"/>
      <c r="G29" s="820"/>
      <c r="H29" s="821">
        <f t="shared" si="1"/>
        <v>0</v>
      </c>
      <c r="I29" s="822"/>
    </row>
    <row r="30" spans="1:9">
      <c r="A30" s="25"/>
      <c r="B30" s="819"/>
      <c r="C30" s="819"/>
      <c r="D30" s="820"/>
      <c r="E30" s="820"/>
      <c r="F30" s="820"/>
      <c r="G30" s="820"/>
      <c r="H30" s="821">
        <f t="shared" si="1"/>
        <v>0</v>
      </c>
      <c r="I30" s="822"/>
    </row>
    <row r="31" spans="1:9">
      <c r="A31" s="25"/>
      <c r="B31" s="819" t="s">
        <v>413</v>
      </c>
      <c r="C31" s="819"/>
      <c r="D31" s="820">
        <f>SUM(D22:E30)</f>
        <v>0</v>
      </c>
      <c r="E31" s="820"/>
      <c r="F31" s="820">
        <f>SUM(F22:G30)</f>
        <v>0</v>
      </c>
      <c r="G31" s="820"/>
      <c r="H31" s="820">
        <f>+D31-F31</f>
        <v>0</v>
      </c>
      <c r="I31" s="820"/>
    </row>
    <row r="32" spans="1:9">
      <c r="A32" s="25"/>
      <c r="B32" s="819"/>
      <c r="C32" s="819"/>
      <c r="D32" s="820"/>
      <c r="E32" s="820"/>
      <c r="F32" s="820"/>
      <c r="G32" s="820"/>
      <c r="H32" s="820"/>
      <c r="I32" s="820"/>
    </row>
    <row r="33" spans="1:9">
      <c r="A33" s="25"/>
      <c r="B33" s="825" t="s">
        <v>138</v>
      </c>
      <c r="C33" s="826"/>
      <c r="D33" s="821">
        <f>+D19+D31</f>
        <v>0</v>
      </c>
      <c r="E33" s="822"/>
      <c r="F33" s="821">
        <f>+F19+F31</f>
        <v>0</v>
      </c>
      <c r="G33" s="822"/>
      <c r="H33" s="821">
        <f>+H19+H31</f>
        <v>0</v>
      </c>
      <c r="I33" s="822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B35" s="16" t="s">
        <v>76</v>
      </c>
    </row>
    <row r="36" spans="1:9">
      <c r="B36" s="25"/>
    </row>
    <row r="37" spans="1:9">
      <c r="B37" s="25"/>
    </row>
    <row r="38" spans="1:9">
      <c r="B38" s="280"/>
      <c r="C38" s="280"/>
      <c r="D38" s="280"/>
      <c r="F38" s="280"/>
      <c r="G38" s="280"/>
      <c r="H38" s="280"/>
      <c r="I38" s="280"/>
    </row>
    <row r="39" spans="1:9">
      <c r="B39" s="693" t="s">
        <v>512</v>
      </c>
      <c r="C39" s="693"/>
      <c r="D39" s="693"/>
      <c r="F39" s="693" t="s">
        <v>652</v>
      </c>
      <c r="G39" s="693"/>
      <c r="H39" s="693"/>
      <c r="I39" s="693"/>
    </row>
    <row r="40" spans="1:9">
      <c r="B40" s="694" t="s">
        <v>513</v>
      </c>
      <c r="C40" s="694"/>
      <c r="D40" s="694"/>
      <c r="F40" s="694" t="s">
        <v>653</v>
      </c>
      <c r="G40" s="694"/>
      <c r="H40" s="694"/>
      <c r="I40" s="694"/>
    </row>
  </sheetData>
  <mergeCells count="109">
    <mergeCell ref="B39:D39"/>
    <mergeCell ref="B40:D40"/>
    <mergeCell ref="F39:I39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zoomScale="85" zoomScaleNormal="85" workbookViewId="0">
      <selection activeCell="C4" sqref="C4"/>
    </sheetView>
  </sheetViews>
  <sheetFormatPr baseColWidth="10" defaultColWidth="11.42578125" defaultRowHeight="12.75"/>
  <cols>
    <col min="1" max="1" width="47.85546875" style="274" customWidth="1"/>
    <col min="2" max="2" width="2" style="274" customWidth="1"/>
    <col min="3" max="3" width="24.85546875" style="274" customWidth="1"/>
    <col min="4" max="4" width="25.5703125" style="274" customWidth="1"/>
    <col min="5" max="16384" width="11.42578125" style="274"/>
  </cols>
  <sheetData>
    <row r="1" spans="1:4" ht="18" customHeight="1">
      <c r="A1" s="827" t="s">
        <v>447</v>
      </c>
      <c r="B1" s="828"/>
      <c r="C1" s="828"/>
      <c r="D1" s="829"/>
    </row>
    <row r="2" spans="1:4" ht="18" customHeight="1">
      <c r="A2" s="823" t="s">
        <v>453</v>
      </c>
      <c r="B2" s="716"/>
      <c r="C2" s="716"/>
      <c r="D2" s="824"/>
    </row>
    <row r="3" spans="1:4" ht="18" customHeight="1">
      <c r="A3" s="830" t="s">
        <v>660</v>
      </c>
      <c r="B3" s="831"/>
      <c r="C3" s="831"/>
      <c r="D3" s="832"/>
    </row>
    <row r="4" spans="1:4">
      <c r="A4" s="25"/>
      <c r="B4" s="25"/>
      <c r="C4" s="25"/>
    </row>
    <row r="5" spans="1:4">
      <c r="A5" s="30" t="s">
        <v>3</v>
      </c>
      <c r="B5" s="287"/>
      <c r="C5" s="682" t="s">
        <v>511</v>
      </c>
      <c r="D5" s="682"/>
    </row>
    <row r="6" spans="1:4">
      <c r="A6" s="25"/>
      <c r="B6" s="25"/>
      <c r="C6" s="25"/>
    </row>
    <row r="7" spans="1:4">
      <c r="A7" s="455" t="s">
        <v>403</v>
      </c>
      <c r="B7" s="455"/>
      <c r="C7" s="455" t="s">
        <v>208</v>
      </c>
      <c r="D7" s="455" t="s">
        <v>230</v>
      </c>
    </row>
    <row r="8" spans="1:4">
      <c r="A8" s="833" t="s">
        <v>410</v>
      </c>
      <c r="B8" s="834"/>
      <c r="C8" s="835"/>
      <c r="D8" s="836"/>
    </row>
    <row r="9" spans="1:4">
      <c r="A9" s="456"/>
      <c r="B9" s="32"/>
      <c r="C9" s="456"/>
      <c r="D9" s="457"/>
    </row>
    <row r="10" spans="1:4">
      <c r="A10" s="456"/>
      <c r="B10" s="32"/>
      <c r="C10" s="456"/>
      <c r="D10" s="457"/>
    </row>
    <row r="11" spans="1:4">
      <c r="A11" s="456"/>
      <c r="B11" s="32"/>
      <c r="C11" s="456"/>
      <c r="D11" s="457"/>
    </row>
    <row r="12" spans="1:4">
      <c r="A12" s="456"/>
      <c r="B12" s="32"/>
      <c r="C12" s="456"/>
      <c r="D12" s="457"/>
    </row>
    <row r="13" spans="1:4">
      <c r="A13" s="456"/>
      <c r="B13" s="32"/>
      <c r="C13" s="456"/>
      <c r="D13" s="457"/>
    </row>
    <row r="14" spans="1:4">
      <c r="A14" s="456"/>
      <c r="B14" s="32"/>
      <c r="C14" s="456"/>
      <c r="D14" s="457"/>
    </row>
    <row r="15" spans="1:4">
      <c r="A15" s="456"/>
      <c r="B15" s="32"/>
      <c r="C15" s="456"/>
      <c r="D15" s="457"/>
    </row>
    <row r="16" spans="1:4">
      <c r="A16" s="456"/>
      <c r="B16" s="32"/>
      <c r="C16" s="456"/>
      <c r="D16" s="457"/>
    </row>
    <row r="17" spans="1:4">
      <c r="A17" s="456"/>
      <c r="B17" s="32"/>
      <c r="C17" s="456"/>
      <c r="D17" s="457"/>
    </row>
    <row r="18" spans="1:4">
      <c r="A18" s="456"/>
      <c r="B18" s="32"/>
      <c r="C18" s="456"/>
      <c r="D18" s="457"/>
    </row>
    <row r="19" spans="1:4">
      <c r="A19" s="458" t="s">
        <v>414</v>
      </c>
      <c r="B19" s="38"/>
      <c r="C19" s="456">
        <f>SUM(C9:C18)</f>
        <v>0</v>
      </c>
      <c r="D19" s="456">
        <f>SUM(D9:D18)</f>
        <v>0</v>
      </c>
    </row>
    <row r="20" spans="1:4">
      <c r="A20" s="456"/>
      <c r="B20" s="32"/>
      <c r="C20" s="456"/>
      <c r="D20" s="457"/>
    </row>
    <row r="21" spans="1:4">
      <c r="A21" s="833" t="s">
        <v>412</v>
      </c>
      <c r="B21" s="837"/>
      <c r="C21" s="835"/>
      <c r="D21" s="836"/>
    </row>
    <row r="22" spans="1:4">
      <c r="A22" s="456"/>
      <c r="B22" s="32"/>
      <c r="C22" s="456"/>
      <c r="D22" s="457"/>
    </row>
    <row r="23" spans="1:4">
      <c r="A23" s="456"/>
      <c r="B23" s="32"/>
      <c r="C23" s="456"/>
      <c r="D23" s="457"/>
    </row>
    <row r="24" spans="1:4">
      <c r="A24" s="456"/>
      <c r="B24" s="32"/>
      <c r="C24" s="456"/>
      <c r="D24" s="457"/>
    </row>
    <row r="25" spans="1:4">
      <c r="A25" s="456"/>
      <c r="B25" s="32"/>
      <c r="C25" s="456"/>
      <c r="D25" s="457"/>
    </row>
    <row r="26" spans="1:4">
      <c r="A26" s="456"/>
      <c r="B26" s="32"/>
      <c r="C26" s="456"/>
      <c r="D26" s="457"/>
    </row>
    <row r="27" spans="1:4">
      <c r="A27" s="456"/>
      <c r="B27" s="32"/>
      <c r="C27" s="456"/>
      <c r="D27" s="457"/>
    </row>
    <row r="28" spans="1:4">
      <c r="A28" s="456"/>
      <c r="B28" s="32"/>
      <c r="C28" s="456"/>
      <c r="D28" s="457"/>
    </row>
    <row r="29" spans="1:4">
      <c r="A29" s="456"/>
      <c r="B29" s="32"/>
      <c r="C29" s="456"/>
      <c r="D29" s="457"/>
    </row>
    <row r="30" spans="1:4">
      <c r="A30" s="456"/>
      <c r="B30" s="32"/>
      <c r="C30" s="456"/>
      <c r="D30" s="457"/>
    </row>
    <row r="31" spans="1:4">
      <c r="A31" s="456"/>
      <c r="B31" s="32"/>
      <c r="C31" s="456"/>
      <c r="D31" s="457"/>
    </row>
    <row r="32" spans="1:4">
      <c r="A32" s="456"/>
      <c r="B32" s="32"/>
      <c r="C32" s="456"/>
      <c r="D32" s="457"/>
    </row>
    <row r="33" spans="1:4">
      <c r="A33" s="456"/>
      <c r="B33" s="32"/>
      <c r="C33" s="456"/>
      <c r="D33" s="457"/>
    </row>
    <row r="34" spans="1:4">
      <c r="A34" s="458" t="s">
        <v>415</v>
      </c>
      <c r="B34" s="38"/>
      <c r="C34" s="456">
        <f>SUM(C22:C33)</f>
        <v>0</v>
      </c>
      <c r="D34" s="456">
        <f>SUM(D22:D33)</f>
        <v>0</v>
      </c>
    </row>
    <row r="35" spans="1:4">
      <c r="A35" s="456"/>
      <c r="B35" s="32"/>
      <c r="C35" s="456"/>
      <c r="D35" s="457"/>
    </row>
    <row r="36" spans="1:4">
      <c r="A36" s="458" t="s">
        <v>138</v>
      </c>
      <c r="B36" s="459"/>
      <c r="C36" s="460">
        <f>+C19+C34</f>
        <v>0</v>
      </c>
      <c r="D36" s="460">
        <f>+D19+D34</f>
        <v>0</v>
      </c>
    </row>
    <row r="38" spans="1:4">
      <c r="A38" s="16" t="s">
        <v>76</v>
      </c>
    </row>
    <row r="39" spans="1:4">
      <c r="A39" s="25"/>
    </row>
    <row r="40" spans="1:4">
      <c r="A40" s="25"/>
    </row>
    <row r="41" spans="1:4">
      <c r="A41" s="280"/>
      <c r="B41" s="278"/>
      <c r="C41" s="361"/>
      <c r="D41" s="361"/>
    </row>
    <row r="42" spans="1:4">
      <c r="A42" s="461" t="s">
        <v>512</v>
      </c>
      <c r="B42" s="462"/>
      <c r="C42" s="693" t="s">
        <v>652</v>
      </c>
      <c r="D42" s="693"/>
    </row>
    <row r="43" spans="1:4">
      <c r="A43" s="283" t="s">
        <v>513</v>
      </c>
      <c r="B43" s="283"/>
      <c r="C43" s="694" t="s">
        <v>653</v>
      </c>
      <c r="D43" s="694"/>
    </row>
  </sheetData>
  <mergeCells count="8">
    <mergeCell ref="A1:D1"/>
    <mergeCell ref="C42:D42"/>
    <mergeCell ref="C43:D43"/>
    <mergeCell ref="A2:D2"/>
    <mergeCell ref="A3:D3"/>
    <mergeCell ref="A8:D8"/>
    <mergeCell ref="A21:D21"/>
    <mergeCell ref="C5:D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zoomScale="85" zoomScaleNormal="85" workbookViewId="0">
      <selection activeCell="C4" sqref="C4"/>
    </sheetView>
  </sheetViews>
  <sheetFormatPr baseColWidth="10" defaultColWidth="11.42578125" defaultRowHeight="12.75"/>
  <cols>
    <col min="1" max="1" width="1.140625" style="274" customWidth="1"/>
    <col min="2" max="2" width="60" style="274" customWidth="1"/>
    <col min="3" max="3" width="14.7109375" style="274" customWidth="1"/>
    <col min="4" max="5" width="12.85546875" style="274" customWidth="1"/>
    <col min="6" max="6" width="4.28515625" style="25" customWidth="1"/>
    <col min="7" max="16384" width="11.42578125" style="274"/>
  </cols>
  <sheetData>
    <row r="1" spans="1:6" ht="15" customHeight="1">
      <c r="A1" s="827" t="s">
        <v>447</v>
      </c>
      <c r="B1" s="828"/>
      <c r="C1" s="828"/>
      <c r="D1" s="828"/>
      <c r="E1" s="829"/>
    </row>
    <row r="2" spans="1:6" ht="18" customHeight="1">
      <c r="A2" s="823" t="s">
        <v>454</v>
      </c>
      <c r="B2" s="716"/>
      <c r="C2" s="716"/>
      <c r="D2" s="716"/>
      <c r="E2" s="824"/>
    </row>
    <row r="3" spans="1:6" ht="18" customHeight="1">
      <c r="A3" s="830" t="s">
        <v>659</v>
      </c>
      <c r="B3" s="831"/>
      <c r="C3" s="831"/>
      <c r="D3" s="831"/>
      <c r="E3" s="832"/>
    </row>
    <row r="4" spans="1:6" s="25" customFormat="1" ht="6" customHeight="1"/>
    <row r="5" spans="1:6" s="25" customFormat="1" ht="6" customHeight="1"/>
    <row r="6" spans="1:6" s="25" customFormat="1" ht="14.25" customHeight="1">
      <c r="B6" s="463" t="s">
        <v>517</v>
      </c>
      <c r="C6" s="139"/>
      <c r="D6" s="31"/>
      <c r="E6" s="431"/>
      <c r="F6" s="32"/>
    </row>
    <row r="7" spans="1:6" s="25" customFormat="1" ht="6" customHeight="1"/>
    <row r="8" spans="1:6" s="25" customFormat="1" ht="6" customHeight="1"/>
    <row r="9" spans="1:6" s="25" customFormat="1" ht="14.25">
      <c r="A9" s="840" t="s">
        <v>74</v>
      </c>
      <c r="B9" s="840"/>
      <c r="C9" s="464" t="s">
        <v>205</v>
      </c>
      <c r="D9" s="464" t="s">
        <v>208</v>
      </c>
      <c r="E9" s="464" t="s">
        <v>501</v>
      </c>
    </row>
    <row r="10" spans="1:6" s="25" customFormat="1" ht="5.25" customHeight="1" thickBot="1">
      <c r="A10" s="414"/>
      <c r="B10" s="415"/>
      <c r="C10" s="435"/>
      <c r="D10" s="435"/>
      <c r="E10" s="435"/>
    </row>
    <row r="11" spans="1:6" s="25" customFormat="1" ht="13.5" thickBot="1">
      <c r="A11" s="465"/>
      <c r="B11" s="466" t="s">
        <v>416</v>
      </c>
      <c r="C11" s="467">
        <f>+C12+C13</f>
        <v>0</v>
      </c>
      <c r="D11" s="467">
        <f>+D12+D13</f>
        <v>0</v>
      </c>
      <c r="E11" s="468">
        <f>+E12+E13</f>
        <v>0</v>
      </c>
    </row>
    <row r="12" spans="1:6" s="25" customFormat="1">
      <c r="A12" s="841" t="s">
        <v>502</v>
      </c>
      <c r="B12" s="842"/>
      <c r="C12" s="469">
        <f>+[1]EAI!E33</f>
        <v>0</v>
      </c>
      <c r="D12" s="469">
        <f>+[1]EAI!H33</f>
        <v>0</v>
      </c>
      <c r="E12" s="470">
        <f>+[1]EAI!I33</f>
        <v>0</v>
      </c>
    </row>
    <row r="13" spans="1:6" s="25" customFormat="1" ht="13.5" thickBot="1">
      <c r="A13" s="843" t="s">
        <v>503</v>
      </c>
      <c r="B13" s="844"/>
      <c r="C13" s="471">
        <f>+[1]EAI!E46</f>
        <v>0</v>
      </c>
      <c r="D13" s="471">
        <f>+[1]EAI!H46</f>
        <v>0</v>
      </c>
      <c r="E13" s="472">
        <f>+[1]EAI!I46</f>
        <v>0</v>
      </c>
    </row>
    <row r="14" spans="1:6" s="25" customFormat="1" ht="13.5" thickBot="1">
      <c r="A14" s="473"/>
      <c r="B14" s="466" t="s">
        <v>417</v>
      </c>
      <c r="C14" s="467">
        <f>+C15+C16</f>
        <v>0</v>
      </c>
      <c r="D14" s="467">
        <f>+D15+D16</f>
        <v>0</v>
      </c>
      <c r="E14" s="468">
        <f>+E15+E16</f>
        <v>0</v>
      </c>
    </row>
    <row r="15" spans="1:6" s="25" customFormat="1">
      <c r="A15" s="845" t="s">
        <v>504</v>
      </c>
      <c r="B15" s="846"/>
      <c r="C15" s="469"/>
      <c r="D15" s="469"/>
      <c r="E15" s="470"/>
    </row>
    <row r="16" spans="1:6" s="25" customFormat="1" ht="13.5" thickBot="1">
      <c r="A16" s="847" t="s">
        <v>505</v>
      </c>
      <c r="B16" s="848"/>
      <c r="C16" s="474"/>
      <c r="D16" s="474"/>
      <c r="E16" s="475"/>
    </row>
    <row r="17" spans="1:5" s="25" customFormat="1" ht="13.5" thickBot="1">
      <c r="A17" s="476"/>
      <c r="B17" s="477" t="s">
        <v>418</v>
      </c>
      <c r="C17" s="478">
        <f>+C11-C14</f>
        <v>0</v>
      </c>
      <c r="D17" s="478">
        <f>+D11-D14</f>
        <v>0</v>
      </c>
      <c r="E17" s="479">
        <f>+E11-E14</f>
        <v>0</v>
      </c>
    </row>
    <row r="18" spans="1:5" s="25" customFormat="1" ht="13.5" thickBot="1"/>
    <row r="19" spans="1:5" s="25" customFormat="1" ht="15" thickBot="1">
      <c r="A19" s="849" t="s">
        <v>74</v>
      </c>
      <c r="B19" s="850"/>
      <c r="C19" s="480" t="s">
        <v>205</v>
      </c>
      <c r="D19" s="480" t="s">
        <v>208</v>
      </c>
      <c r="E19" s="481" t="s">
        <v>501</v>
      </c>
    </row>
    <row r="20" spans="1:5" s="25" customFormat="1" ht="6.75" customHeight="1">
      <c r="A20" s="482"/>
      <c r="B20" s="483"/>
      <c r="C20" s="483"/>
      <c r="D20" s="483"/>
      <c r="E20" s="484"/>
    </row>
    <row r="21" spans="1:5" s="25" customFormat="1">
      <c r="A21" s="851" t="s">
        <v>419</v>
      </c>
      <c r="B21" s="852"/>
      <c r="C21" s="471">
        <f>+C17</f>
        <v>0</v>
      </c>
      <c r="D21" s="471">
        <f>+D17</f>
        <v>0</v>
      </c>
      <c r="E21" s="472">
        <f>+E17</f>
        <v>0</v>
      </c>
    </row>
    <row r="22" spans="1:5" s="25" customFormat="1" ht="6" customHeight="1">
      <c r="A22" s="485"/>
      <c r="B22" s="486"/>
      <c r="C22" s="471"/>
      <c r="D22" s="471"/>
      <c r="E22" s="472"/>
    </row>
    <row r="23" spans="1:5" s="25" customFormat="1">
      <c r="A23" s="851" t="s">
        <v>420</v>
      </c>
      <c r="B23" s="852"/>
      <c r="C23" s="471"/>
      <c r="D23" s="471"/>
      <c r="E23" s="472"/>
    </row>
    <row r="24" spans="1:5" s="25" customFormat="1" ht="7.5" customHeight="1" thickBot="1">
      <c r="A24" s="487"/>
      <c r="B24" s="488"/>
      <c r="C24" s="474"/>
      <c r="D24" s="474"/>
      <c r="E24" s="475"/>
    </row>
    <row r="25" spans="1:5" s="25" customFormat="1" ht="13.5" thickBot="1">
      <c r="A25" s="487"/>
      <c r="B25" s="477" t="s">
        <v>421</v>
      </c>
      <c r="C25" s="489">
        <f>+C21-C23</f>
        <v>0</v>
      </c>
      <c r="D25" s="489">
        <f>+D21-D23</f>
        <v>0</v>
      </c>
      <c r="E25" s="490">
        <f>+E21-E23</f>
        <v>0</v>
      </c>
    </row>
    <row r="26" spans="1:5" s="25" customFormat="1" ht="13.5" thickBot="1"/>
    <row r="27" spans="1:5" s="25" customFormat="1" ht="15" thickBot="1">
      <c r="A27" s="838" t="s">
        <v>74</v>
      </c>
      <c r="B27" s="839"/>
      <c r="C27" s="491" t="s">
        <v>205</v>
      </c>
      <c r="D27" s="491" t="s">
        <v>208</v>
      </c>
      <c r="E27" s="492" t="s">
        <v>501</v>
      </c>
    </row>
    <row r="28" spans="1:5" s="25" customFormat="1" ht="5.25" customHeight="1">
      <c r="A28" s="482"/>
      <c r="B28" s="483"/>
      <c r="C28" s="483"/>
      <c r="D28" s="483"/>
      <c r="E28" s="484"/>
    </row>
    <row r="29" spans="1:5" s="25" customFormat="1">
      <c r="A29" s="851" t="s">
        <v>422</v>
      </c>
      <c r="B29" s="852"/>
      <c r="C29" s="471">
        <f>+[1]EAI!E52</f>
        <v>0</v>
      </c>
      <c r="D29" s="471">
        <f>+[1]EAI!H51</f>
        <v>0</v>
      </c>
      <c r="E29" s="472">
        <f>+[1]EAI!I54</f>
        <v>0</v>
      </c>
    </row>
    <row r="30" spans="1:5" s="25" customFormat="1" ht="5.25" customHeight="1">
      <c r="A30" s="485"/>
      <c r="B30" s="486"/>
      <c r="C30" s="471"/>
      <c r="D30" s="471"/>
      <c r="E30" s="472"/>
    </row>
    <row r="31" spans="1:5" s="25" customFormat="1" ht="13.5" thickBot="1">
      <c r="A31" s="853" t="s">
        <v>423</v>
      </c>
      <c r="B31" s="854"/>
      <c r="C31" s="474"/>
      <c r="D31" s="474"/>
      <c r="E31" s="475"/>
    </row>
    <row r="32" spans="1:5" s="25" customFormat="1" ht="13.5" customHeight="1" thickBot="1">
      <c r="A32" s="419"/>
      <c r="B32" s="493"/>
      <c r="C32" s="471"/>
      <c r="D32" s="471"/>
      <c r="E32" s="471"/>
    </row>
    <row r="33" spans="1:6" s="25" customFormat="1" ht="13.5" thickBot="1">
      <c r="A33" s="473"/>
      <c r="B33" s="466" t="s">
        <v>424</v>
      </c>
      <c r="C33" s="494">
        <f>+C29-C31</f>
        <v>0</v>
      </c>
      <c r="D33" s="494">
        <f>+D29-D31</f>
        <v>0</v>
      </c>
      <c r="E33" s="495">
        <f>+E29-E31</f>
        <v>0</v>
      </c>
    </row>
    <row r="34" spans="1:6" s="25" customFormat="1" ht="15" customHeight="1"/>
    <row r="35" spans="1:6" s="25" customFormat="1" ht="15" customHeight="1">
      <c r="A35" s="16" t="s">
        <v>76</v>
      </c>
      <c r="B35" s="16"/>
      <c r="C35" s="16"/>
      <c r="D35" s="16"/>
      <c r="E35" s="16"/>
    </row>
    <row r="36" spans="1:6" s="25" customFormat="1" ht="45" customHeight="1">
      <c r="B36" s="855" t="s">
        <v>425</v>
      </c>
      <c r="C36" s="855"/>
      <c r="D36" s="855"/>
      <c r="E36" s="855"/>
    </row>
    <row r="37" spans="1:6" s="25" customFormat="1" ht="27" customHeight="1">
      <c r="B37" s="855" t="s">
        <v>426</v>
      </c>
      <c r="C37" s="855"/>
      <c r="D37" s="855"/>
      <c r="E37" s="855"/>
    </row>
    <row r="38" spans="1:6" s="25" customFormat="1">
      <c r="B38" s="856" t="s">
        <v>427</v>
      </c>
      <c r="C38" s="856"/>
      <c r="D38" s="856"/>
      <c r="E38" s="856"/>
    </row>
    <row r="39" spans="1:6" s="25" customFormat="1">
      <c r="B39" s="160"/>
      <c r="C39" s="160"/>
      <c r="D39" s="160"/>
      <c r="E39" s="160"/>
    </row>
    <row r="40" spans="1:6" s="25" customFormat="1">
      <c r="B40" s="160"/>
      <c r="C40" s="160"/>
      <c r="D40" s="160"/>
      <c r="E40" s="160"/>
    </row>
    <row r="41" spans="1:6" s="25" customFormat="1" ht="10.5" customHeight="1">
      <c r="B41" s="32"/>
      <c r="D41" s="32"/>
      <c r="E41" s="32"/>
    </row>
    <row r="42" spans="1:6">
      <c r="B42" s="462" t="s">
        <v>512</v>
      </c>
      <c r="C42" s="732" t="s">
        <v>652</v>
      </c>
      <c r="D42" s="732"/>
      <c r="E42" s="732"/>
      <c r="F42" s="274"/>
    </row>
    <row r="43" spans="1:6">
      <c r="B43" s="283" t="s">
        <v>513</v>
      </c>
      <c r="C43" s="732" t="s">
        <v>653</v>
      </c>
      <c r="D43" s="732"/>
      <c r="E43" s="732"/>
    </row>
  </sheetData>
  <mergeCells count="19">
    <mergeCell ref="C42:E42"/>
    <mergeCell ref="C43:E43"/>
    <mergeCell ref="A29:B29"/>
    <mergeCell ref="A31:B31"/>
    <mergeCell ref="B36:E36"/>
    <mergeCell ref="B37:E37"/>
    <mergeCell ref="B38:E38"/>
    <mergeCell ref="A1:E1"/>
    <mergeCell ref="A27:B27"/>
    <mergeCell ref="A2:E2"/>
    <mergeCell ref="A3:E3"/>
    <mergeCell ref="A9:B9"/>
    <mergeCell ref="A12:B12"/>
    <mergeCell ref="A13:B13"/>
    <mergeCell ref="A15:B15"/>
    <mergeCell ref="A16:B16"/>
    <mergeCell ref="A19:B19"/>
    <mergeCell ref="A21:B21"/>
    <mergeCell ref="A23:B2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47"/>
  <sheetViews>
    <sheetView showGridLines="0" zoomScale="85" zoomScaleNormal="85" workbookViewId="0">
      <selection activeCell="F9" sqref="F9"/>
    </sheetView>
  </sheetViews>
  <sheetFormatPr baseColWidth="10" defaultColWidth="11.42578125" defaultRowHeight="12.75"/>
  <cols>
    <col min="1" max="1" width="2.140625" style="25" customWidth="1"/>
    <col min="2" max="2" width="3.7109375" style="274" customWidth="1"/>
    <col min="3" max="3" width="7.140625" style="274" bestFit="1" customWidth="1"/>
    <col min="4" max="4" width="65.7109375" style="274" customWidth="1"/>
    <col min="5" max="5" width="14.85546875" style="274" bestFit="1" customWidth="1"/>
    <col min="6" max="6" width="14.28515625" style="274" customWidth="1"/>
    <col min="7" max="7" width="14.85546875" style="274" bestFit="1" customWidth="1"/>
    <col min="8" max="10" width="12.7109375" style="274" customWidth="1"/>
    <col min="11" max="11" width="15.85546875" style="274" customWidth="1"/>
    <col min="12" max="12" width="15.140625" style="274" customWidth="1"/>
    <col min="13" max="13" width="3.140625" style="25" customWidth="1"/>
    <col min="14" max="14" width="13.28515625" style="274" bestFit="1" customWidth="1"/>
    <col min="15" max="16384" width="11.42578125" style="274"/>
  </cols>
  <sheetData>
    <row r="1" spans="2:12" ht="6" customHeight="1"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</row>
    <row r="2" spans="2:12" ht="13.5" customHeight="1">
      <c r="B2" s="716" t="s">
        <v>455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</row>
    <row r="3" spans="2:12" ht="20.25" customHeight="1">
      <c r="B3" s="716" t="s">
        <v>661</v>
      </c>
      <c r="C3" s="716"/>
      <c r="D3" s="716"/>
      <c r="E3" s="716"/>
      <c r="F3" s="716"/>
      <c r="G3" s="716"/>
      <c r="H3" s="716"/>
      <c r="I3" s="716"/>
      <c r="J3" s="716"/>
      <c r="K3" s="716"/>
      <c r="L3" s="716"/>
    </row>
    <row r="4" spans="2:12" s="25" customFormat="1" ht="8.25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2:12" s="25" customFormat="1" ht="24" customHeight="1">
      <c r="D5" s="30" t="s">
        <v>3</v>
      </c>
      <c r="E5" s="598" t="s">
        <v>511</v>
      </c>
      <c r="F5" s="598"/>
      <c r="G5" s="288"/>
      <c r="H5" s="288"/>
      <c r="I5" s="72"/>
      <c r="J5" s="72"/>
      <c r="K5" s="76"/>
      <c r="L5" s="244"/>
    </row>
    <row r="6" spans="2:12" s="25" customFormat="1" ht="8.25" customHeigh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2:12">
      <c r="B7" s="808" t="s">
        <v>74</v>
      </c>
      <c r="C7" s="857"/>
      <c r="D7" s="809"/>
      <c r="E7" s="807" t="s">
        <v>233</v>
      </c>
      <c r="F7" s="807"/>
      <c r="G7" s="807"/>
      <c r="H7" s="807"/>
      <c r="I7" s="807"/>
      <c r="J7" s="807"/>
      <c r="K7" s="807"/>
      <c r="L7" s="807" t="s">
        <v>227</v>
      </c>
    </row>
    <row r="8" spans="2:12" ht="25.5">
      <c r="B8" s="810"/>
      <c r="C8" s="762"/>
      <c r="D8" s="811"/>
      <c r="E8" s="591" t="s">
        <v>228</v>
      </c>
      <c r="F8" s="591" t="s">
        <v>229</v>
      </c>
      <c r="G8" s="591" t="s">
        <v>207</v>
      </c>
      <c r="H8" s="591" t="s">
        <v>399</v>
      </c>
      <c r="I8" s="591" t="s">
        <v>208</v>
      </c>
      <c r="J8" s="591" t="s">
        <v>400</v>
      </c>
      <c r="K8" s="591" t="s">
        <v>230</v>
      </c>
      <c r="L8" s="807"/>
    </row>
    <row r="9" spans="2:12" ht="15.75" customHeight="1">
      <c r="B9" s="812"/>
      <c r="C9" s="858"/>
      <c r="D9" s="813"/>
      <c r="E9" s="591">
        <v>1</v>
      </c>
      <c r="F9" s="591">
        <v>2</v>
      </c>
      <c r="G9" s="591" t="s">
        <v>231</v>
      </c>
      <c r="H9" s="591">
        <v>4</v>
      </c>
      <c r="I9" s="591">
        <v>5</v>
      </c>
      <c r="J9" s="591">
        <v>6</v>
      </c>
      <c r="K9" s="591">
        <v>7</v>
      </c>
      <c r="L9" s="591" t="s">
        <v>462</v>
      </c>
    </row>
    <row r="10" spans="2:12" ht="15" customHeight="1">
      <c r="B10" s="599"/>
      <c r="C10" s="600">
        <v>900001</v>
      </c>
      <c r="D10" s="601" t="s">
        <v>554</v>
      </c>
      <c r="E10" s="602">
        <v>120707460.06000002</v>
      </c>
      <c r="F10" s="418">
        <v>95528659.25999999</v>
      </c>
      <c r="G10" s="418">
        <f>+E10+F10</f>
        <v>216236119.31999999</v>
      </c>
      <c r="H10" s="632">
        <v>3877285.4</v>
      </c>
      <c r="I10" s="632">
        <v>0</v>
      </c>
      <c r="J10" s="612">
        <v>0</v>
      </c>
      <c r="K10" s="418">
        <v>48178312.460000001</v>
      </c>
      <c r="L10" s="418">
        <f>+G10-I10</f>
        <v>216236119.31999999</v>
      </c>
    </row>
    <row r="11" spans="2:12" ht="12.75" customHeight="1">
      <c r="B11" s="603"/>
      <c r="C11" s="600">
        <v>900002</v>
      </c>
      <c r="D11" s="601" t="s">
        <v>272</v>
      </c>
      <c r="E11" s="635">
        <v>120707460.06000002</v>
      </c>
      <c r="F11" s="635">
        <v>95528659.25999999</v>
      </c>
      <c r="G11" s="635">
        <v>216236119.31999999</v>
      </c>
      <c r="H11" s="635">
        <v>3877285.4</v>
      </c>
      <c r="I11" s="635">
        <v>0</v>
      </c>
      <c r="J11" s="612">
        <v>0</v>
      </c>
      <c r="K11" s="635">
        <v>48178312.460000001</v>
      </c>
      <c r="L11" s="425">
        <f>+G11-I11</f>
        <v>216236119.31999999</v>
      </c>
    </row>
    <row r="12" spans="2:12">
      <c r="B12" s="603"/>
      <c r="C12" s="600">
        <v>900003</v>
      </c>
      <c r="D12" s="605" t="s">
        <v>555</v>
      </c>
      <c r="E12" s="406"/>
      <c r="F12" s="406"/>
      <c r="G12" s="406"/>
      <c r="H12" s="406"/>
      <c r="I12" s="634"/>
      <c r="J12" s="406"/>
      <c r="K12" s="406"/>
      <c r="L12" s="406"/>
    </row>
    <row r="13" spans="2:12">
      <c r="B13" s="603"/>
      <c r="C13" s="600"/>
      <c r="D13" s="605" t="s">
        <v>556</v>
      </c>
      <c r="E13" s="602"/>
      <c r="F13" s="418"/>
      <c r="G13" s="418"/>
      <c r="H13" s="497"/>
      <c r="I13" s="632"/>
      <c r="J13" s="497"/>
      <c r="K13" s="418"/>
      <c r="L13" s="418"/>
    </row>
    <row r="14" spans="2:12" ht="12.75" customHeight="1">
      <c r="B14" s="603"/>
      <c r="C14" s="600"/>
      <c r="D14" s="601" t="s">
        <v>557</v>
      </c>
      <c r="E14" s="604"/>
      <c r="F14" s="604"/>
      <c r="G14" s="425"/>
      <c r="H14" s="498"/>
      <c r="I14" s="633"/>
      <c r="J14" s="498"/>
      <c r="K14" s="604"/>
      <c r="L14" s="425"/>
    </row>
    <row r="15" spans="2:12">
      <c r="B15" s="603"/>
      <c r="C15" s="600">
        <v>900004</v>
      </c>
      <c r="D15" s="605" t="s">
        <v>558</v>
      </c>
      <c r="E15" s="633">
        <f>SUM(E16:E23)</f>
        <v>104385829.79000002</v>
      </c>
      <c r="F15" s="633">
        <f t="shared" ref="F15:K15" si="0">SUM(F16:F23)</f>
        <v>71835857.779999986</v>
      </c>
      <c r="G15" s="633">
        <f>+E15+F15</f>
        <v>176221687.56999999</v>
      </c>
      <c r="H15" s="635">
        <f t="shared" si="0"/>
        <v>3368570.2800000003</v>
      </c>
      <c r="I15" s="633">
        <f t="shared" si="0"/>
        <v>5922.99</v>
      </c>
      <c r="J15" s="633">
        <f t="shared" si="0"/>
        <v>0</v>
      </c>
      <c r="K15" s="633">
        <f t="shared" si="0"/>
        <v>45515171.850000001</v>
      </c>
      <c r="L15" s="425">
        <f t="shared" ref="L15:L29" si="1">+G15-I15</f>
        <v>176215764.57999998</v>
      </c>
    </row>
    <row r="16" spans="2:12">
      <c r="B16" s="603"/>
      <c r="C16" s="600" t="s">
        <v>492</v>
      </c>
      <c r="D16" s="605" t="s">
        <v>491</v>
      </c>
      <c r="E16" s="602">
        <v>30226146.120000001</v>
      </c>
      <c r="F16" s="418">
        <v>12605206.23</v>
      </c>
      <c r="G16" s="636">
        <f t="shared" ref="G16:G27" si="2">+E16+F16</f>
        <v>42831352.350000001</v>
      </c>
      <c r="H16" s="611">
        <v>1590624.12</v>
      </c>
      <c r="I16" s="632">
        <v>80</v>
      </c>
      <c r="J16" s="612">
        <v>0</v>
      </c>
      <c r="K16" s="418">
        <v>3761257.38</v>
      </c>
      <c r="L16" s="418">
        <f t="shared" si="1"/>
        <v>42831272.350000001</v>
      </c>
    </row>
    <row r="17" spans="2:14">
      <c r="B17" s="603"/>
      <c r="C17" s="600" t="s">
        <v>559</v>
      </c>
      <c r="D17" s="605" t="s">
        <v>560</v>
      </c>
      <c r="E17" s="602">
        <v>7925646.7300000004</v>
      </c>
      <c r="F17" s="418">
        <v>6130060.2599999998</v>
      </c>
      <c r="G17" s="636">
        <f t="shared" si="2"/>
        <v>14055706.99</v>
      </c>
      <c r="H17" s="611">
        <v>274368.74</v>
      </c>
      <c r="I17" s="632">
        <v>355</v>
      </c>
      <c r="J17" s="612">
        <v>0</v>
      </c>
      <c r="K17" s="418">
        <v>3914337.33</v>
      </c>
      <c r="L17" s="418">
        <f t="shared" si="1"/>
        <v>14055351.99</v>
      </c>
    </row>
    <row r="18" spans="2:14" ht="25.5">
      <c r="B18" s="603"/>
      <c r="C18" s="600" t="s">
        <v>561</v>
      </c>
      <c r="D18" s="605" t="s">
        <v>562</v>
      </c>
      <c r="E18" s="602">
        <v>30004358.300000001</v>
      </c>
      <c r="F18" s="418">
        <v>19767912.789999999</v>
      </c>
      <c r="G18" s="636">
        <f t="shared" si="2"/>
        <v>49772271.090000004</v>
      </c>
      <c r="H18" s="611">
        <v>1064935.8400000001</v>
      </c>
      <c r="I18" s="632">
        <v>5487.99</v>
      </c>
      <c r="J18" s="612">
        <v>0</v>
      </c>
      <c r="K18" s="418">
        <v>14791973.59</v>
      </c>
      <c r="L18" s="418">
        <f t="shared" si="1"/>
        <v>49766783.100000001</v>
      </c>
    </row>
    <row r="19" spans="2:14" ht="25.5">
      <c r="B19" s="603"/>
      <c r="C19" s="600" t="s">
        <v>563</v>
      </c>
      <c r="D19" s="605" t="s">
        <v>564</v>
      </c>
      <c r="E19" s="602">
        <v>27386605.75</v>
      </c>
      <c r="F19" s="418">
        <v>26994118.370000001</v>
      </c>
      <c r="G19" s="636">
        <f t="shared" si="2"/>
        <v>54380724.120000005</v>
      </c>
      <c r="H19" s="611">
        <v>2494</v>
      </c>
      <c r="I19" s="612">
        <v>0</v>
      </c>
      <c r="J19" s="612">
        <v>0</v>
      </c>
      <c r="K19" s="418">
        <v>20634387.02</v>
      </c>
      <c r="L19" s="418">
        <f t="shared" si="1"/>
        <v>54380724.120000005</v>
      </c>
    </row>
    <row r="20" spans="2:14">
      <c r="B20" s="603"/>
      <c r="C20" s="600" t="s">
        <v>565</v>
      </c>
      <c r="D20" s="605" t="s">
        <v>566</v>
      </c>
      <c r="E20" s="602">
        <v>3057955.62</v>
      </c>
      <c r="F20" s="418">
        <v>1976401.82</v>
      </c>
      <c r="G20" s="636">
        <f t="shared" si="2"/>
        <v>5034357.4400000004</v>
      </c>
      <c r="H20" s="611">
        <v>36488.160000000003</v>
      </c>
      <c r="I20" s="612">
        <v>0</v>
      </c>
      <c r="J20" s="612">
        <v>0</v>
      </c>
      <c r="K20" s="418">
        <v>930889.77</v>
      </c>
      <c r="L20" s="418">
        <f t="shared" si="1"/>
        <v>5034357.4400000004</v>
      </c>
    </row>
    <row r="21" spans="2:14" ht="25.5">
      <c r="B21" s="603"/>
      <c r="C21" s="600" t="s">
        <v>567</v>
      </c>
      <c r="D21" s="605" t="s">
        <v>568</v>
      </c>
      <c r="E21" s="602">
        <v>701389.39</v>
      </c>
      <c r="F21" s="418">
        <v>3677005.75</v>
      </c>
      <c r="G21" s="636">
        <f t="shared" si="2"/>
        <v>4378395.1399999997</v>
      </c>
      <c r="H21" s="611">
        <v>1190</v>
      </c>
      <c r="I21" s="612">
        <v>0</v>
      </c>
      <c r="J21" s="612">
        <v>0</v>
      </c>
      <c r="K21" s="418">
        <v>309849.76</v>
      </c>
      <c r="L21" s="418">
        <f t="shared" si="1"/>
        <v>4378395.1399999997</v>
      </c>
    </row>
    <row r="22" spans="2:14" ht="25.5">
      <c r="B22" s="603"/>
      <c r="C22" s="600" t="s">
        <v>569</v>
      </c>
      <c r="D22" s="605" t="s">
        <v>570</v>
      </c>
      <c r="E22" s="602">
        <v>2108553.9</v>
      </c>
      <c r="F22" s="418">
        <v>363547.6</v>
      </c>
      <c r="G22" s="636">
        <f t="shared" si="2"/>
        <v>2472101.5</v>
      </c>
      <c r="H22" s="611">
        <v>214688.88</v>
      </c>
      <c r="I22" s="612">
        <v>0</v>
      </c>
      <c r="J22" s="612">
        <v>0</v>
      </c>
      <c r="K22" s="418">
        <v>929671.38</v>
      </c>
      <c r="L22" s="418">
        <f t="shared" si="1"/>
        <v>2472101.5</v>
      </c>
    </row>
    <row r="23" spans="2:14" ht="12.75" customHeight="1">
      <c r="B23" s="603"/>
      <c r="C23" s="600" t="s">
        <v>571</v>
      </c>
      <c r="D23" s="601" t="s">
        <v>572</v>
      </c>
      <c r="E23" s="602">
        <v>2975173.98</v>
      </c>
      <c r="F23" s="602">
        <v>321604.95999999996</v>
      </c>
      <c r="G23" s="636">
        <f t="shared" si="2"/>
        <v>3296778.94</v>
      </c>
      <c r="H23" s="615">
        <v>183780.54</v>
      </c>
      <c r="I23" s="612">
        <v>0</v>
      </c>
      <c r="J23" s="612">
        <v>0</v>
      </c>
      <c r="K23" s="602">
        <v>242805.62</v>
      </c>
      <c r="L23" s="418">
        <f t="shared" si="1"/>
        <v>3296778.94</v>
      </c>
    </row>
    <row r="24" spans="2:14">
      <c r="B24" s="603"/>
      <c r="C24" s="600">
        <v>900005</v>
      </c>
      <c r="D24" s="605"/>
      <c r="E24" s="604">
        <f>SUM(E25:E27)</f>
        <v>16049166.530000001</v>
      </c>
      <c r="F24" s="604">
        <f t="shared" ref="F24:K24" si="3">SUM(F25:F27)</f>
        <v>583859.89999999979</v>
      </c>
      <c r="G24" s="604">
        <f t="shared" si="3"/>
        <v>16633026.430000002</v>
      </c>
      <c r="H24" s="604">
        <f t="shared" si="3"/>
        <v>506715.12</v>
      </c>
      <c r="I24" s="612">
        <v>0</v>
      </c>
      <c r="J24" s="612">
        <v>0</v>
      </c>
      <c r="K24" s="604">
        <f t="shared" si="3"/>
        <v>2542396.9699999997</v>
      </c>
      <c r="L24" s="425">
        <f t="shared" si="1"/>
        <v>16633026.430000002</v>
      </c>
      <c r="N24" s="637"/>
    </row>
    <row r="25" spans="2:14">
      <c r="B25" s="603"/>
      <c r="C25" s="600" t="s">
        <v>573</v>
      </c>
      <c r="D25" s="605" t="s">
        <v>574</v>
      </c>
      <c r="E25" s="612">
        <v>6387532.6699999999</v>
      </c>
      <c r="F25" s="608">
        <v>749493.19000000006</v>
      </c>
      <c r="G25" s="612">
        <f t="shared" si="2"/>
        <v>7137025.8600000003</v>
      </c>
      <c r="H25" s="611">
        <v>350016.14</v>
      </c>
      <c r="I25" s="612">
        <v>0</v>
      </c>
      <c r="J25" s="612">
        <v>0</v>
      </c>
      <c r="K25" s="608">
        <v>674729.07</v>
      </c>
      <c r="L25" s="418">
        <f t="shared" si="1"/>
        <v>7137025.8600000003</v>
      </c>
    </row>
    <row r="26" spans="2:14">
      <c r="B26" s="603"/>
      <c r="C26" s="600" t="s">
        <v>575</v>
      </c>
      <c r="D26" s="605" t="s">
        <v>576</v>
      </c>
      <c r="E26" s="612">
        <v>127291.9</v>
      </c>
      <c r="F26" s="608">
        <v>122339.3</v>
      </c>
      <c r="G26" s="612">
        <f t="shared" si="2"/>
        <v>249631.2</v>
      </c>
      <c r="H26" s="611">
        <v>0</v>
      </c>
      <c r="I26" s="612">
        <v>0</v>
      </c>
      <c r="J26" s="612">
        <v>0</v>
      </c>
      <c r="K26" s="608">
        <v>27070.080000000002</v>
      </c>
      <c r="L26" s="418">
        <f t="shared" si="1"/>
        <v>249631.2</v>
      </c>
    </row>
    <row r="27" spans="2:14" ht="12.75" customHeight="1">
      <c r="B27" s="603"/>
      <c r="C27" s="600" t="s">
        <v>577</v>
      </c>
      <c r="D27" s="601" t="s">
        <v>578</v>
      </c>
      <c r="E27" s="612">
        <v>9534341.9600000009</v>
      </c>
      <c r="F27" s="612">
        <v>-287972.59000000032</v>
      </c>
      <c r="G27" s="612">
        <f t="shared" si="2"/>
        <v>9246369.370000001</v>
      </c>
      <c r="H27" s="615">
        <v>156698.98000000001</v>
      </c>
      <c r="I27" s="612">
        <v>0</v>
      </c>
      <c r="J27" s="612">
        <v>0</v>
      </c>
      <c r="K27" s="612">
        <v>1840597.82</v>
      </c>
      <c r="L27" s="418">
        <f t="shared" si="1"/>
        <v>9246369.370000001</v>
      </c>
    </row>
    <row r="28" spans="2:14">
      <c r="B28" s="603"/>
      <c r="C28" s="600">
        <v>900006</v>
      </c>
      <c r="D28" s="605"/>
      <c r="E28" s="635">
        <f>+E29</f>
        <v>272463.74</v>
      </c>
      <c r="F28" s="635">
        <f t="shared" ref="F28:K28" si="4">+F29</f>
        <v>250923.89</v>
      </c>
      <c r="G28" s="635">
        <f t="shared" si="4"/>
        <v>523387.63</v>
      </c>
      <c r="H28" s="635">
        <f t="shared" si="4"/>
        <v>2000</v>
      </c>
      <c r="I28" s="635">
        <f t="shared" si="4"/>
        <v>0</v>
      </c>
      <c r="J28" s="635">
        <f t="shared" si="4"/>
        <v>0</v>
      </c>
      <c r="K28" s="635">
        <f t="shared" si="4"/>
        <v>120743.64</v>
      </c>
      <c r="L28" s="425">
        <f t="shared" si="1"/>
        <v>523387.63</v>
      </c>
    </row>
    <row r="29" spans="2:14" ht="12.75" customHeight="1">
      <c r="B29" s="603"/>
      <c r="C29" s="600" t="s">
        <v>579</v>
      </c>
      <c r="D29" s="601" t="s">
        <v>580</v>
      </c>
      <c r="E29" s="612">
        <v>272463.74</v>
      </c>
      <c r="F29" s="612">
        <v>250923.89</v>
      </c>
      <c r="G29" s="612">
        <f t="shared" ref="G29:G31" si="5">+E29+F29</f>
        <v>523387.63</v>
      </c>
      <c r="H29" s="615">
        <v>2000</v>
      </c>
      <c r="I29" s="612">
        <v>0</v>
      </c>
      <c r="J29" s="615">
        <v>0</v>
      </c>
      <c r="K29" s="612">
        <v>120743.64</v>
      </c>
      <c r="L29" s="418">
        <f t="shared" si="1"/>
        <v>523387.63</v>
      </c>
    </row>
    <row r="30" spans="2:14">
      <c r="B30" s="603"/>
      <c r="C30" s="600">
        <v>900006</v>
      </c>
      <c r="D30" s="605"/>
      <c r="E30" s="635">
        <f>+E31</f>
        <v>0</v>
      </c>
      <c r="F30" s="635">
        <f t="shared" ref="F30:L30" si="6">+F31</f>
        <v>22858017.690000001</v>
      </c>
      <c r="G30" s="635">
        <f t="shared" si="6"/>
        <v>22858017.690000001</v>
      </c>
      <c r="H30" s="635">
        <f t="shared" si="6"/>
        <v>0</v>
      </c>
      <c r="I30" s="635">
        <f t="shared" si="6"/>
        <v>0</v>
      </c>
      <c r="J30" s="635">
        <f t="shared" si="6"/>
        <v>0</v>
      </c>
      <c r="K30" s="635">
        <f t="shared" si="6"/>
        <v>0</v>
      </c>
      <c r="L30" s="635">
        <f t="shared" si="6"/>
        <v>22858017.690000001</v>
      </c>
    </row>
    <row r="31" spans="2:14">
      <c r="B31" s="603"/>
      <c r="C31" s="606" t="s">
        <v>650</v>
      </c>
      <c r="D31" s="605" t="s">
        <v>651</v>
      </c>
      <c r="E31" s="615">
        <v>0</v>
      </c>
      <c r="F31" s="615">
        <v>22858017.690000001</v>
      </c>
      <c r="G31" s="612">
        <f t="shared" si="5"/>
        <v>22858017.690000001</v>
      </c>
      <c r="H31" s="615">
        <v>0</v>
      </c>
      <c r="I31" s="615">
        <v>0</v>
      </c>
      <c r="J31" s="615">
        <v>0</v>
      </c>
      <c r="K31" s="615">
        <v>0</v>
      </c>
      <c r="L31" s="615">
        <v>22858017.690000001</v>
      </c>
    </row>
    <row r="32" spans="2:14">
      <c r="B32" s="603"/>
      <c r="C32" s="606"/>
      <c r="D32" s="605"/>
      <c r="E32" s="496"/>
      <c r="F32" s="497"/>
      <c r="G32" s="497"/>
      <c r="H32" s="497"/>
      <c r="I32" s="497"/>
      <c r="J32" s="497"/>
      <c r="K32" s="497"/>
      <c r="L32" s="497"/>
    </row>
    <row r="33" spans="1:13">
      <c r="B33" s="603"/>
      <c r="C33" s="606"/>
      <c r="D33" s="605"/>
      <c r="E33" s="496"/>
      <c r="F33" s="497"/>
      <c r="G33" s="497"/>
      <c r="H33" s="497"/>
      <c r="I33" s="497"/>
      <c r="J33" s="497"/>
      <c r="K33" s="497"/>
      <c r="L33" s="497"/>
    </row>
    <row r="34" spans="1:13" ht="12.75" customHeight="1">
      <c r="B34" s="603"/>
      <c r="C34" s="607"/>
      <c r="D34" s="601"/>
      <c r="E34" s="498"/>
      <c r="F34" s="498"/>
      <c r="G34" s="499"/>
      <c r="H34" s="498"/>
      <c r="I34" s="498"/>
      <c r="J34" s="498"/>
      <c r="K34" s="498"/>
      <c r="L34" s="499"/>
    </row>
    <row r="35" spans="1:13">
      <c r="B35" s="603"/>
      <c r="C35" s="606"/>
      <c r="D35" s="605"/>
      <c r="E35" s="496"/>
      <c r="F35" s="497"/>
      <c r="G35" s="497"/>
      <c r="H35" s="497"/>
      <c r="I35" s="497"/>
      <c r="J35" s="497"/>
      <c r="K35" s="497"/>
      <c r="L35" s="497"/>
    </row>
    <row r="36" spans="1:13" ht="15" customHeight="1">
      <c r="B36" s="599"/>
      <c r="C36" s="607"/>
      <c r="D36" s="601"/>
      <c r="E36" s="496"/>
      <c r="F36" s="497"/>
      <c r="G36" s="497"/>
      <c r="H36" s="497"/>
      <c r="I36" s="497"/>
      <c r="J36" s="497"/>
      <c r="K36" s="497"/>
      <c r="L36" s="497"/>
    </row>
    <row r="37" spans="1:13" ht="15" customHeight="1">
      <c r="B37" s="859"/>
      <c r="C37" s="844"/>
      <c r="D37" s="860"/>
      <c r="E37" s="496"/>
      <c r="F37" s="497"/>
      <c r="G37" s="497"/>
      <c r="H37" s="497"/>
      <c r="I37" s="497"/>
      <c r="J37" s="497"/>
      <c r="K37" s="497"/>
      <c r="L37" s="497"/>
    </row>
    <row r="38" spans="1:13" ht="15.75" customHeight="1">
      <c r="B38" s="859"/>
      <c r="C38" s="844"/>
      <c r="D38" s="860"/>
      <c r="E38" s="496"/>
      <c r="F38" s="497"/>
      <c r="G38" s="497"/>
      <c r="H38" s="497"/>
      <c r="I38" s="497"/>
      <c r="J38" s="497"/>
      <c r="K38" s="497"/>
      <c r="L38" s="497"/>
    </row>
    <row r="39" spans="1:13">
      <c r="B39" s="500"/>
      <c r="C39" s="501"/>
      <c r="D39" s="502"/>
      <c r="E39" s="503"/>
      <c r="F39" s="504"/>
      <c r="G39" s="504"/>
      <c r="H39" s="504"/>
      <c r="I39" s="504"/>
      <c r="J39" s="504"/>
      <c r="K39" s="504"/>
      <c r="L39" s="504"/>
    </row>
    <row r="40" spans="1:13" s="399" customFormat="1" ht="16.5" customHeight="1">
      <c r="A40" s="305"/>
      <c r="B40" s="428"/>
      <c r="C40" s="861" t="s">
        <v>232</v>
      </c>
      <c r="D40" s="862"/>
      <c r="E40" s="423">
        <f>+E15+E24+E28+E30</f>
        <v>120707460.06000002</v>
      </c>
      <c r="F40" s="423">
        <f t="shared" ref="F40:L40" si="7">+F15+F24+F28+F30</f>
        <v>95528659.25999999</v>
      </c>
      <c r="G40" s="423">
        <f t="shared" si="7"/>
        <v>216236119.31999999</v>
      </c>
      <c r="H40" s="423">
        <f t="shared" si="7"/>
        <v>3877285.4000000004</v>
      </c>
      <c r="I40" s="423">
        <f t="shared" si="7"/>
        <v>5922.99</v>
      </c>
      <c r="J40" s="423">
        <f t="shared" si="7"/>
        <v>0</v>
      </c>
      <c r="K40" s="423">
        <f t="shared" si="7"/>
        <v>48178312.460000001</v>
      </c>
      <c r="L40" s="423">
        <f t="shared" si="7"/>
        <v>216230196.32999998</v>
      </c>
      <c r="M40" s="305"/>
    </row>
    <row r="41" spans="1:13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3">
      <c r="B42" s="16" t="s">
        <v>76</v>
      </c>
      <c r="F42" s="25"/>
      <c r="G42" s="25"/>
      <c r="H42" s="25"/>
      <c r="I42" s="25"/>
      <c r="J42" s="25"/>
      <c r="K42" s="25"/>
      <c r="L42" s="25"/>
    </row>
    <row r="45" spans="1:13">
      <c r="D45" s="280"/>
    </row>
    <row r="46" spans="1:13">
      <c r="D46" s="589" t="s">
        <v>512</v>
      </c>
      <c r="G46" s="693" t="s">
        <v>652</v>
      </c>
      <c r="H46" s="693"/>
      <c r="I46" s="693"/>
      <c r="J46" s="693"/>
      <c r="K46" s="693"/>
      <c r="L46" s="693"/>
    </row>
    <row r="47" spans="1:13">
      <c r="D47" s="589" t="s">
        <v>513</v>
      </c>
      <c r="G47" s="694" t="s">
        <v>653</v>
      </c>
      <c r="H47" s="694"/>
      <c r="I47" s="694"/>
      <c r="J47" s="694"/>
      <c r="K47" s="694"/>
      <c r="L47" s="694"/>
    </row>
  </sheetData>
  <mergeCells count="11">
    <mergeCell ref="B37:D37"/>
    <mergeCell ref="B38:D38"/>
    <mergeCell ref="C40:D40"/>
    <mergeCell ref="G46:L46"/>
    <mergeCell ref="G47:L47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zoomScale="80" zoomScaleNormal="80" zoomScalePageLayoutView="80" workbookViewId="0">
      <selection activeCell="D16" sqref="D16"/>
    </sheetView>
  </sheetViews>
  <sheetFormatPr baseColWidth="10" defaultColWidth="11.42578125" defaultRowHeight="12.75"/>
  <cols>
    <col min="1" max="1" width="4.85546875" style="32" customWidth="1"/>
    <col min="2" max="2" width="27.5703125" style="50" customWidth="1"/>
    <col min="3" max="3" width="37.85546875" style="32" customWidth="1"/>
    <col min="4" max="5" width="21" style="32" customWidth="1"/>
    <col min="6" max="6" width="11" style="104" customWidth="1"/>
    <col min="7" max="8" width="27.5703125" style="32" customWidth="1"/>
    <col min="9" max="10" width="21" style="32" customWidth="1"/>
    <col min="11" max="11" width="4.85546875" style="25" customWidth="1"/>
    <col min="12" max="12" width="1.7109375" style="93" customWidth="1"/>
    <col min="13" max="16384" width="11.42578125" style="32"/>
  </cols>
  <sheetData>
    <row r="1" spans="1:12" ht="6" customHeight="1">
      <c r="A1" s="89"/>
      <c r="B1" s="90"/>
      <c r="C1" s="89"/>
      <c r="D1" s="89"/>
      <c r="E1" s="89"/>
      <c r="F1" s="91"/>
      <c r="G1" s="89"/>
      <c r="H1" s="89"/>
      <c r="I1" s="89"/>
      <c r="J1" s="89"/>
      <c r="K1" s="89"/>
      <c r="L1" s="50"/>
    </row>
    <row r="2" spans="1:12" ht="14.1" customHeight="1">
      <c r="A2" s="89"/>
      <c r="B2" s="92"/>
      <c r="C2" s="681" t="s">
        <v>438</v>
      </c>
      <c r="D2" s="681"/>
      <c r="E2" s="681"/>
      <c r="F2" s="681"/>
      <c r="G2" s="681"/>
      <c r="H2" s="681"/>
      <c r="I2" s="681"/>
      <c r="J2" s="92"/>
      <c r="K2" s="92"/>
    </row>
    <row r="3" spans="1:12" ht="14.1" customHeight="1">
      <c r="A3" s="89"/>
      <c r="B3" s="92"/>
      <c r="C3" s="681" t="s">
        <v>952</v>
      </c>
      <c r="D3" s="681"/>
      <c r="E3" s="681"/>
      <c r="F3" s="681"/>
      <c r="G3" s="681"/>
      <c r="H3" s="681"/>
      <c r="I3" s="681"/>
      <c r="J3" s="92"/>
      <c r="K3" s="92"/>
    </row>
    <row r="4" spans="1:12" ht="14.1" customHeight="1">
      <c r="A4" s="89"/>
      <c r="B4" s="94"/>
      <c r="C4" s="681" t="s">
        <v>0</v>
      </c>
      <c r="D4" s="681"/>
      <c r="E4" s="681"/>
      <c r="F4" s="681"/>
      <c r="G4" s="681"/>
      <c r="H4" s="681"/>
      <c r="I4" s="681"/>
      <c r="J4" s="94"/>
      <c r="K4" s="94"/>
    </row>
    <row r="5" spans="1:12" ht="26.25" customHeight="1">
      <c r="A5" s="95"/>
      <c r="B5" s="30"/>
      <c r="C5" s="31"/>
      <c r="D5" s="30" t="s">
        <v>3</v>
      </c>
      <c r="E5" s="682" t="s">
        <v>511</v>
      </c>
      <c r="F5" s="682"/>
      <c r="G5" s="682"/>
      <c r="H5" s="31"/>
      <c r="I5" s="31"/>
      <c r="J5" s="31"/>
      <c r="K5" s="32"/>
    </row>
    <row r="6" spans="1:12" ht="3" customHeight="1">
      <c r="A6" s="96"/>
      <c r="B6" s="96"/>
      <c r="C6" s="96"/>
      <c r="D6" s="96"/>
      <c r="E6" s="96"/>
      <c r="F6" s="97"/>
      <c r="G6" s="96"/>
      <c r="H6" s="96"/>
      <c r="I6" s="96"/>
      <c r="J6" s="96"/>
      <c r="K6" s="32"/>
      <c r="L6" s="50"/>
    </row>
    <row r="7" spans="1:12" ht="3" customHeight="1">
      <c r="A7" s="96"/>
      <c r="B7" s="96"/>
      <c r="C7" s="96"/>
      <c r="D7" s="96"/>
      <c r="E7" s="96"/>
      <c r="F7" s="97"/>
      <c r="G7" s="96"/>
      <c r="H7" s="96"/>
      <c r="I7" s="96"/>
      <c r="J7" s="96"/>
    </row>
    <row r="8" spans="1:12" s="100" customFormat="1" ht="15" customHeight="1">
      <c r="A8" s="697"/>
      <c r="B8" s="699" t="s">
        <v>75</v>
      </c>
      <c r="C8" s="699"/>
      <c r="D8" s="553" t="s">
        <v>4</v>
      </c>
      <c r="E8" s="553"/>
      <c r="F8" s="701"/>
      <c r="G8" s="699" t="s">
        <v>75</v>
      </c>
      <c r="H8" s="699"/>
      <c r="I8" s="553" t="s">
        <v>4</v>
      </c>
      <c r="J8" s="553"/>
      <c r="K8" s="98"/>
      <c r="L8" s="99"/>
    </row>
    <row r="9" spans="1:12" s="100" customFormat="1" ht="15" customHeight="1">
      <c r="A9" s="698"/>
      <c r="B9" s="700"/>
      <c r="C9" s="700"/>
      <c r="D9" s="101">
        <v>2017</v>
      </c>
      <c r="E9" s="101">
        <v>2016</v>
      </c>
      <c r="F9" s="702"/>
      <c r="G9" s="700"/>
      <c r="H9" s="700"/>
      <c r="I9" s="101">
        <v>2017</v>
      </c>
      <c r="J9" s="101">
        <v>2016</v>
      </c>
      <c r="K9" s="102"/>
      <c r="L9" s="99"/>
    </row>
    <row r="10" spans="1:12" ht="3" customHeight="1">
      <c r="A10" s="554"/>
      <c r="B10" s="96"/>
      <c r="C10" s="96"/>
      <c r="D10" s="96"/>
      <c r="E10" s="96"/>
      <c r="F10" s="97"/>
      <c r="G10" s="96"/>
      <c r="H10" s="96"/>
      <c r="I10" s="96"/>
      <c r="J10" s="96"/>
      <c r="K10" s="47"/>
      <c r="L10" s="50"/>
    </row>
    <row r="11" spans="1:12" ht="3" customHeight="1">
      <c r="A11" s="554"/>
      <c r="B11" s="96"/>
      <c r="C11" s="96"/>
      <c r="D11" s="96"/>
      <c r="E11" s="96"/>
      <c r="F11" s="97"/>
      <c r="G11" s="96"/>
      <c r="H11" s="96"/>
      <c r="I11" s="96"/>
      <c r="J11" s="96"/>
      <c r="K11" s="47"/>
    </row>
    <row r="12" spans="1:12">
      <c r="A12" s="122"/>
      <c r="B12" s="685" t="s">
        <v>5</v>
      </c>
      <c r="C12" s="685"/>
      <c r="D12" s="103"/>
      <c r="E12" s="59"/>
      <c r="G12" s="685" t="s">
        <v>6</v>
      </c>
      <c r="H12" s="685"/>
      <c r="I12" s="85"/>
      <c r="J12" s="85"/>
      <c r="K12" s="47"/>
    </row>
    <row r="13" spans="1:12" ht="5.0999999999999996" customHeight="1">
      <c r="A13" s="122"/>
      <c r="B13" s="58"/>
      <c r="C13" s="85"/>
      <c r="D13" s="49"/>
      <c r="E13" s="49"/>
      <c r="G13" s="58"/>
      <c r="H13" s="85"/>
      <c r="I13" s="54"/>
      <c r="J13" s="54"/>
      <c r="K13" s="47"/>
    </row>
    <row r="14" spans="1:12">
      <c r="A14" s="122"/>
      <c r="B14" s="687" t="s">
        <v>7</v>
      </c>
      <c r="C14" s="687"/>
      <c r="D14" s="49"/>
      <c r="E14" s="49"/>
      <c r="G14" s="687" t="s">
        <v>8</v>
      </c>
      <c r="H14" s="687"/>
      <c r="I14" s="49"/>
      <c r="J14" s="49"/>
      <c r="K14" s="47"/>
    </row>
    <row r="15" spans="1:12" ht="5.0999999999999996" customHeight="1">
      <c r="A15" s="122"/>
      <c r="B15" s="70"/>
      <c r="C15" s="62"/>
      <c r="D15" s="49"/>
      <c r="E15" s="49"/>
      <c r="G15" s="70"/>
      <c r="H15" s="62"/>
      <c r="I15" s="49"/>
      <c r="J15" s="49"/>
      <c r="K15" s="47"/>
    </row>
    <row r="16" spans="1:12">
      <c r="A16" s="122"/>
      <c r="B16" s="683" t="s">
        <v>9</v>
      </c>
      <c r="C16" s="683"/>
      <c r="D16" s="61">
        <v>24636649.18</v>
      </c>
      <c r="E16" s="61">
        <v>21222392.760000002</v>
      </c>
      <c r="G16" s="683" t="s">
        <v>10</v>
      </c>
      <c r="H16" s="683"/>
      <c r="I16" s="61">
        <v>2538706.2000000002</v>
      </c>
      <c r="J16" s="61">
        <v>22047244.219999999</v>
      </c>
      <c r="K16" s="47"/>
    </row>
    <row r="17" spans="1:11">
      <c r="A17" s="122"/>
      <c r="B17" s="683" t="s">
        <v>11</v>
      </c>
      <c r="C17" s="683"/>
      <c r="D17" s="61">
        <v>100057362.83</v>
      </c>
      <c r="E17" s="61">
        <v>85253910.219999999</v>
      </c>
      <c r="G17" s="683" t="s">
        <v>12</v>
      </c>
      <c r="H17" s="683"/>
      <c r="I17" s="61">
        <v>0</v>
      </c>
      <c r="J17" s="61">
        <v>0</v>
      </c>
      <c r="K17" s="47"/>
    </row>
    <row r="18" spans="1:11">
      <c r="A18" s="122"/>
      <c r="B18" s="683" t="s">
        <v>13</v>
      </c>
      <c r="C18" s="683"/>
      <c r="D18" s="61">
        <v>16276476.91</v>
      </c>
      <c r="E18" s="61">
        <v>7151286.3499999996</v>
      </c>
      <c r="G18" s="683" t="s">
        <v>14</v>
      </c>
      <c r="H18" s="683"/>
      <c r="I18" s="61">
        <v>0</v>
      </c>
      <c r="J18" s="61">
        <v>0</v>
      </c>
      <c r="K18" s="47"/>
    </row>
    <row r="19" spans="1:11">
      <c r="A19" s="122"/>
      <c r="B19" s="683" t="s">
        <v>15</v>
      </c>
      <c r="C19" s="683"/>
      <c r="D19" s="61">
        <v>239788.12</v>
      </c>
      <c r="E19" s="61">
        <v>239788.12</v>
      </c>
      <c r="G19" s="683" t="s">
        <v>16</v>
      </c>
      <c r="H19" s="683"/>
      <c r="I19" s="61">
        <v>0</v>
      </c>
      <c r="J19" s="61">
        <v>0</v>
      </c>
      <c r="K19" s="47"/>
    </row>
    <row r="20" spans="1:11">
      <c r="A20" s="122"/>
      <c r="B20" s="683" t="s">
        <v>17</v>
      </c>
      <c r="C20" s="683"/>
      <c r="D20" s="61">
        <v>260329.38</v>
      </c>
      <c r="E20" s="61">
        <v>260329.38</v>
      </c>
      <c r="G20" s="683" t="s">
        <v>18</v>
      </c>
      <c r="H20" s="683"/>
      <c r="I20" s="61">
        <v>0</v>
      </c>
      <c r="J20" s="61">
        <v>0</v>
      </c>
      <c r="K20" s="47"/>
    </row>
    <row r="21" spans="1:11" ht="25.5" customHeight="1">
      <c r="A21" s="122"/>
      <c r="B21" s="683" t="s">
        <v>19</v>
      </c>
      <c r="C21" s="683"/>
      <c r="D21" s="61">
        <v>0</v>
      </c>
      <c r="E21" s="61">
        <v>0</v>
      </c>
      <c r="G21" s="686" t="s">
        <v>20</v>
      </c>
      <c r="H21" s="686"/>
      <c r="I21" s="61">
        <v>72010</v>
      </c>
      <c r="J21" s="61">
        <v>72010</v>
      </c>
      <c r="K21" s="47"/>
    </row>
    <row r="22" spans="1:11">
      <c r="A22" s="122"/>
      <c r="B22" s="683" t="s">
        <v>21</v>
      </c>
      <c r="C22" s="683"/>
      <c r="D22" s="61">
        <v>86519.35</v>
      </c>
      <c r="E22" s="61">
        <v>86519.35</v>
      </c>
      <c r="G22" s="683" t="s">
        <v>22</v>
      </c>
      <c r="H22" s="683"/>
      <c r="I22" s="61">
        <v>0</v>
      </c>
      <c r="J22" s="61">
        <v>0</v>
      </c>
      <c r="K22" s="47"/>
    </row>
    <row r="23" spans="1:11">
      <c r="A23" s="122"/>
      <c r="B23" s="105"/>
      <c r="C23" s="106"/>
      <c r="D23" s="107"/>
      <c r="E23" s="107"/>
      <c r="G23" s="683" t="s">
        <v>23</v>
      </c>
      <c r="H23" s="683"/>
      <c r="I23" s="61">
        <v>2976110.67</v>
      </c>
      <c r="J23" s="61">
        <v>1078906.67</v>
      </c>
      <c r="K23" s="47"/>
    </row>
    <row r="24" spans="1:11">
      <c r="A24" s="149"/>
      <c r="B24" s="687" t="s">
        <v>24</v>
      </c>
      <c r="C24" s="687"/>
      <c r="D24" s="108">
        <f>SUM(D16:D22)</f>
        <v>141557125.76999998</v>
      </c>
      <c r="E24" s="108">
        <f>SUM(E16:E22)</f>
        <v>114214226.17999999</v>
      </c>
      <c r="F24" s="109"/>
      <c r="G24" s="58"/>
      <c r="H24" s="85"/>
      <c r="I24" s="66"/>
      <c r="J24" s="66"/>
      <c r="K24" s="47"/>
    </row>
    <row r="25" spans="1:11">
      <c r="A25" s="149"/>
      <c r="B25" s="58"/>
      <c r="C25" s="110"/>
      <c r="D25" s="66"/>
      <c r="E25" s="66"/>
      <c r="F25" s="109"/>
      <c r="G25" s="687" t="s">
        <v>25</v>
      </c>
      <c r="H25" s="687"/>
      <c r="I25" s="108">
        <f>SUM(I16:I23)</f>
        <v>5586826.8700000001</v>
      </c>
      <c r="J25" s="108">
        <f>SUM(J16:J23)</f>
        <v>23198160.890000001</v>
      </c>
      <c r="K25" s="47"/>
    </row>
    <row r="26" spans="1:11">
      <c r="A26" s="122"/>
      <c r="B26" s="105"/>
      <c r="C26" s="105"/>
      <c r="D26" s="107"/>
      <c r="E26" s="107"/>
      <c r="G26" s="111"/>
      <c r="H26" s="106"/>
      <c r="I26" s="107"/>
      <c r="J26" s="107"/>
      <c r="K26" s="47"/>
    </row>
    <row r="27" spans="1:11">
      <c r="A27" s="122"/>
      <c r="B27" s="687" t="s">
        <v>26</v>
      </c>
      <c r="C27" s="687"/>
      <c r="D27" s="49"/>
      <c r="E27" s="49"/>
      <c r="G27" s="687" t="s">
        <v>27</v>
      </c>
      <c r="H27" s="687"/>
      <c r="I27" s="49"/>
      <c r="J27" s="49"/>
      <c r="K27" s="47"/>
    </row>
    <row r="28" spans="1:11">
      <c r="A28" s="122"/>
      <c r="B28" s="105"/>
      <c r="C28" s="105"/>
      <c r="D28" s="107"/>
      <c r="E28" s="107"/>
      <c r="G28" s="105"/>
      <c r="H28" s="106"/>
      <c r="I28" s="107"/>
      <c r="J28" s="107"/>
      <c r="K28" s="47"/>
    </row>
    <row r="29" spans="1:11">
      <c r="A29" s="122"/>
      <c r="B29" s="683" t="s">
        <v>28</v>
      </c>
      <c r="C29" s="683"/>
      <c r="D29" s="61">
        <v>0</v>
      </c>
      <c r="E29" s="61">
        <v>0</v>
      </c>
      <c r="G29" s="683" t="s">
        <v>29</v>
      </c>
      <c r="H29" s="683"/>
      <c r="I29" s="61">
        <v>0</v>
      </c>
      <c r="J29" s="61">
        <v>0</v>
      </c>
      <c r="K29" s="47"/>
    </row>
    <row r="30" spans="1:11">
      <c r="A30" s="122"/>
      <c r="B30" s="683" t="s">
        <v>30</v>
      </c>
      <c r="C30" s="683"/>
      <c r="D30" s="61">
        <v>0</v>
      </c>
      <c r="E30" s="61">
        <v>0</v>
      </c>
      <c r="G30" s="683" t="s">
        <v>31</v>
      </c>
      <c r="H30" s="683"/>
      <c r="I30" s="61">
        <v>0</v>
      </c>
      <c r="J30" s="61">
        <v>0</v>
      </c>
      <c r="K30" s="47"/>
    </row>
    <row r="31" spans="1:11">
      <c r="A31" s="122"/>
      <c r="B31" s="683" t="s">
        <v>32</v>
      </c>
      <c r="C31" s="683"/>
      <c r="D31" s="61">
        <v>244482125.88</v>
      </c>
      <c r="E31" s="61">
        <v>244482125.88</v>
      </c>
      <c r="G31" s="683" t="s">
        <v>33</v>
      </c>
      <c r="H31" s="683"/>
      <c r="I31" s="61">
        <v>0</v>
      </c>
      <c r="J31" s="61">
        <v>0</v>
      </c>
      <c r="K31" s="47"/>
    </row>
    <row r="32" spans="1:11">
      <c r="A32" s="122"/>
      <c r="B32" s="683" t="s">
        <v>34</v>
      </c>
      <c r="C32" s="683"/>
      <c r="D32" s="61">
        <v>205576235.47</v>
      </c>
      <c r="E32" s="61">
        <v>205464148.78999999</v>
      </c>
      <c r="G32" s="683" t="s">
        <v>35</v>
      </c>
      <c r="H32" s="683"/>
      <c r="I32" s="61">
        <v>0</v>
      </c>
      <c r="J32" s="61">
        <v>0</v>
      </c>
      <c r="K32" s="47"/>
    </row>
    <row r="33" spans="1:13" ht="26.25" customHeight="1">
      <c r="A33" s="122"/>
      <c r="B33" s="683" t="s">
        <v>36</v>
      </c>
      <c r="C33" s="683"/>
      <c r="D33" s="61">
        <v>2442117.84</v>
      </c>
      <c r="E33" s="61">
        <v>2442117.84</v>
      </c>
      <c r="G33" s="686" t="s">
        <v>37</v>
      </c>
      <c r="H33" s="686"/>
      <c r="I33" s="61">
        <v>0</v>
      </c>
      <c r="J33" s="61">
        <v>0</v>
      </c>
      <c r="K33" s="47"/>
    </row>
    <row r="34" spans="1:13">
      <c r="A34" s="122"/>
      <c r="B34" s="683" t="s">
        <v>38</v>
      </c>
      <c r="C34" s="683"/>
      <c r="D34" s="61">
        <v>-222851651.30000001</v>
      </c>
      <c r="E34" s="61">
        <v>-222851651.30000001</v>
      </c>
      <c r="G34" s="683" t="s">
        <v>39</v>
      </c>
      <c r="H34" s="683"/>
      <c r="I34" s="61">
        <v>1002525.5</v>
      </c>
      <c r="J34" s="61">
        <v>1002525.5</v>
      </c>
      <c r="K34" s="47"/>
    </row>
    <row r="35" spans="1:13">
      <c r="A35" s="122"/>
      <c r="B35" s="683" t="s">
        <v>40</v>
      </c>
      <c r="C35" s="683"/>
      <c r="D35" s="61">
        <v>2927584.04</v>
      </c>
      <c r="E35" s="61">
        <v>2927584.04</v>
      </c>
      <c r="G35" s="105"/>
      <c r="H35" s="106"/>
      <c r="I35" s="107"/>
      <c r="J35" s="107"/>
      <c r="K35" s="47"/>
    </row>
    <row r="36" spans="1:13">
      <c r="A36" s="122"/>
      <c r="B36" s="683" t="s">
        <v>41</v>
      </c>
      <c r="C36" s="683"/>
      <c r="D36" s="61">
        <v>0</v>
      </c>
      <c r="E36" s="61">
        <v>0</v>
      </c>
      <c r="G36" s="687" t="s">
        <v>42</v>
      </c>
      <c r="H36" s="687"/>
      <c r="I36" s="108">
        <f>SUM(I29:I34)</f>
        <v>1002525.5</v>
      </c>
      <c r="J36" s="108">
        <f>SUM(J29:J34)</f>
        <v>1002525.5</v>
      </c>
      <c r="K36" s="47"/>
    </row>
    <row r="37" spans="1:13">
      <c r="A37" s="122"/>
      <c r="B37" s="683" t="s">
        <v>43</v>
      </c>
      <c r="C37" s="683"/>
      <c r="D37" s="61">
        <v>0</v>
      </c>
      <c r="E37" s="61">
        <v>0</v>
      </c>
      <c r="G37" s="58"/>
      <c r="H37" s="110"/>
      <c r="I37" s="66"/>
      <c r="J37" s="66"/>
      <c r="K37" s="47"/>
    </row>
    <row r="38" spans="1:13">
      <c r="A38" s="122"/>
      <c r="B38" s="105"/>
      <c r="C38" s="106"/>
      <c r="D38" s="107"/>
      <c r="E38" s="107"/>
      <c r="G38" s="687" t="s">
        <v>188</v>
      </c>
      <c r="H38" s="687"/>
      <c r="I38" s="108">
        <f>I25+I36</f>
        <v>6589352.3700000001</v>
      </c>
      <c r="J38" s="108">
        <f>J25+J36</f>
        <v>24200686.390000001</v>
      </c>
      <c r="K38" s="47"/>
    </row>
    <row r="39" spans="1:13">
      <c r="A39" s="149"/>
      <c r="B39" s="687" t="s">
        <v>45</v>
      </c>
      <c r="C39" s="687"/>
      <c r="D39" s="108">
        <f>SUM(D29:D37)</f>
        <v>232576411.92999998</v>
      </c>
      <c r="E39" s="108">
        <f>SUM(E29:E37)</f>
        <v>232464325.24999991</v>
      </c>
      <c r="F39" s="109"/>
      <c r="G39" s="58"/>
      <c r="H39" s="112"/>
      <c r="I39" s="66"/>
      <c r="J39" s="66"/>
      <c r="K39" s="47"/>
    </row>
    <row r="40" spans="1:13">
      <c r="A40" s="122"/>
      <c r="B40" s="105"/>
      <c r="C40" s="58"/>
      <c r="D40" s="107"/>
      <c r="E40" s="107"/>
      <c r="G40" s="685" t="s">
        <v>46</v>
      </c>
      <c r="H40" s="685"/>
      <c r="I40" s="107"/>
      <c r="J40" s="107"/>
      <c r="K40" s="47"/>
    </row>
    <row r="41" spans="1:13">
      <c r="A41" s="122"/>
      <c r="B41" s="687" t="s">
        <v>189</v>
      </c>
      <c r="C41" s="687"/>
      <c r="D41" s="108">
        <f>D24+D39</f>
        <v>374133537.69999993</v>
      </c>
      <c r="E41" s="108">
        <f>E24+E39</f>
        <v>346678551.42999989</v>
      </c>
      <c r="G41" s="58"/>
      <c r="H41" s="112"/>
      <c r="I41" s="107"/>
      <c r="J41" s="107"/>
      <c r="K41" s="47"/>
    </row>
    <row r="42" spans="1:13">
      <c r="A42" s="122"/>
      <c r="B42" s="105"/>
      <c r="C42" s="105"/>
      <c r="D42" s="107"/>
      <c r="E42" s="107"/>
      <c r="G42" s="687" t="s">
        <v>48</v>
      </c>
      <c r="H42" s="687"/>
      <c r="I42" s="108">
        <f>SUM(I44:I46)</f>
        <v>343864526.21999997</v>
      </c>
      <c r="J42" s="108">
        <f>SUM(J44:J46)</f>
        <v>330662004.24000001</v>
      </c>
      <c r="K42" s="47"/>
    </row>
    <row r="43" spans="1:13">
      <c r="A43" s="122"/>
      <c r="B43" s="105"/>
      <c r="C43" s="105"/>
      <c r="D43" s="107"/>
      <c r="E43" s="107"/>
      <c r="G43" s="105"/>
      <c r="H43" s="59"/>
      <c r="I43" s="107"/>
      <c r="J43" s="107"/>
      <c r="K43" s="47"/>
    </row>
    <row r="44" spans="1:13">
      <c r="A44" s="122"/>
      <c r="B44" s="105"/>
      <c r="C44" s="105"/>
      <c r="D44" s="107"/>
      <c r="E44" s="107"/>
      <c r="G44" s="683" t="s">
        <v>49</v>
      </c>
      <c r="H44" s="683"/>
      <c r="I44" s="61">
        <v>321006112.01999998</v>
      </c>
      <c r="J44" s="61">
        <v>307803590.04000002</v>
      </c>
      <c r="K44" s="47"/>
      <c r="M44" s="631">
        <f>+I44-J44</f>
        <v>13202521.979999959</v>
      </c>
    </row>
    <row r="45" spans="1:13">
      <c r="A45" s="122"/>
      <c r="B45" s="105"/>
      <c r="C45" s="696"/>
      <c r="D45" s="696"/>
      <c r="E45" s="107"/>
      <c r="G45" s="683" t="s">
        <v>50</v>
      </c>
      <c r="H45" s="683"/>
      <c r="I45" s="61">
        <v>22858414.199999999</v>
      </c>
      <c r="J45" s="61">
        <v>22858414.199999999</v>
      </c>
      <c r="K45" s="47"/>
      <c r="M45" s="631">
        <f>+I45-J45</f>
        <v>0</v>
      </c>
    </row>
    <row r="46" spans="1:13">
      <c r="A46" s="122"/>
      <c r="B46" s="105"/>
      <c r="C46" s="696"/>
      <c r="D46" s="696"/>
      <c r="E46" s="107"/>
      <c r="G46" s="683" t="s">
        <v>51</v>
      </c>
      <c r="H46" s="683"/>
      <c r="I46" s="61">
        <v>0</v>
      </c>
      <c r="J46" s="61">
        <v>0</v>
      </c>
      <c r="K46" s="47"/>
    </row>
    <row r="47" spans="1:13">
      <c r="A47" s="122"/>
      <c r="B47" s="105"/>
      <c r="C47" s="696"/>
      <c r="D47" s="696"/>
      <c r="E47" s="107"/>
      <c r="G47" s="105"/>
      <c r="H47" s="59"/>
      <c r="I47" s="107"/>
      <c r="J47" s="107"/>
      <c r="K47" s="47"/>
    </row>
    <row r="48" spans="1:13">
      <c r="A48" s="122"/>
      <c r="B48" s="105"/>
      <c r="C48" s="696"/>
      <c r="D48" s="696"/>
      <c r="E48" s="107"/>
      <c r="G48" s="687" t="s">
        <v>52</v>
      </c>
      <c r="H48" s="687"/>
      <c r="I48" s="108">
        <f>SUM(I50:I54)</f>
        <v>23679659.109999999</v>
      </c>
      <c r="J48" s="108">
        <f>SUM(J50:J54)</f>
        <v>-8184139.1999999993</v>
      </c>
      <c r="K48" s="47"/>
    </row>
    <row r="49" spans="1:13">
      <c r="A49" s="122"/>
      <c r="B49" s="105"/>
      <c r="C49" s="696"/>
      <c r="D49" s="696"/>
      <c r="E49" s="107"/>
      <c r="G49" s="58"/>
      <c r="H49" s="59"/>
      <c r="I49" s="113"/>
      <c r="J49" s="113"/>
      <c r="K49" s="47"/>
    </row>
    <row r="50" spans="1:13">
      <c r="A50" s="122"/>
      <c r="B50" s="105"/>
      <c r="C50" s="696"/>
      <c r="D50" s="696"/>
      <c r="E50" s="107"/>
      <c r="G50" s="683" t="s">
        <v>53</v>
      </c>
      <c r="H50" s="683"/>
      <c r="I50" s="61">
        <v>31863798.309999999</v>
      </c>
      <c r="J50" s="61">
        <v>-11388164.1</v>
      </c>
      <c r="K50" s="47"/>
      <c r="M50" s="631">
        <f>+I50-J50</f>
        <v>43251962.409999996</v>
      </c>
    </row>
    <row r="51" spans="1:13">
      <c r="A51" s="122"/>
      <c r="B51" s="105"/>
      <c r="C51" s="696"/>
      <c r="D51" s="696"/>
      <c r="E51" s="107"/>
      <c r="G51" s="683" t="s">
        <v>54</v>
      </c>
      <c r="H51" s="683"/>
      <c r="I51" s="61">
        <v>-8184139.2000000002</v>
      </c>
      <c r="J51" s="61">
        <v>3204024.9</v>
      </c>
      <c r="K51" s="47"/>
      <c r="M51" s="631">
        <f>+I51-J51</f>
        <v>-11388164.1</v>
      </c>
    </row>
    <row r="52" spans="1:13">
      <c r="A52" s="122"/>
      <c r="B52" s="105"/>
      <c r="C52" s="696"/>
      <c r="D52" s="696"/>
      <c r="E52" s="107"/>
      <c r="G52" s="683" t="s">
        <v>55</v>
      </c>
      <c r="H52" s="683"/>
      <c r="I52" s="61"/>
      <c r="J52" s="61">
        <v>0</v>
      </c>
      <c r="K52" s="47"/>
    </row>
    <row r="53" spans="1:13">
      <c r="A53" s="122"/>
      <c r="B53" s="105"/>
      <c r="C53" s="105"/>
      <c r="D53" s="107"/>
      <c r="E53" s="107"/>
      <c r="G53" s="683" t="s">
        <v>56</v>
      </c>
      <c r="H53" s="683"/>
      <c r="I53" s="61"/>
      <c r="J53" s="61">
        <v>0</v>
      </c>
      <c r="K53" s="47"/>
    </row>
    <row r="54" spans="1:13">
      <c r="A54" s="122"/>
      <c r="B54" s="105"/>
      <c r="C54" s="105"/>
      <c r="D54" s="107"/>
      <c r="E54" s="107"/>
      <c r="G54" s="683" t="s">
        <v>57</v>
      </c>
      <c r="H54" s="683"/>
      <c r="I54" s="61">
        <v>0</v>
      </c>
      <c r="J54" s="61">
        <v>0</v>
      </c>
      <c r="K54" s="47"/>
      <c r="M54" s="631">
        <f>+I54-J54</f>
        <v>0</v>
      </c>
    </row>
    <row r="55" spans="1:13">
      <c r="A55" s="122"/>
      <c r="B55" s="105"/>
      <c r="C55" s="105"/>
      <c r="D55" s="107"/>
      <c r="E55" s="107"/>
      <c r="G55" s="105"/>
      <c r="H55" s="59"/>
      <c r="I55" s="107"/>
      <c r="J55" s="107"/>
      <c r="K55" s="47"/>
    </row>
    <row r="56" spans="1:13" ht="25.5" customHeight="1">
      <c r="A56" s="122"/>
      <c r="B56" s="105"/>
      <c r="C56" s="105"/>
      <c r="D56" s="107"/>
      <c r="E56" s="107"/>
      <c r="G56" s="687" t="s">
        <v>58</v>
      </c>
      <c r="H56" s="687"/>
      <c r="I56" s="108">
        <f>SUM(I58:I59)</f>
        <v>0</v>
      </c>
      <c r="J56" s="108">
        <f>SUM(J58:J59)</f>
        <v>0</v>
      </c>
      <c r="K56" s="47"/>
    </row>
    <row r="57" spans="1:13">
      <c r="A57" s="122"/>
      <c r="B57" s="105"/>
      <c r="C57" s="105"/>
      <c r="D57" s="107"/>
      <c r="E57" s="107"/>
      <c r="G57" s="105"/>
      <c r="H57" s="59"/>
      <c r="I57" s="107"/>
      <c r="J57" s="107"/>
      <c r="K57" s="47"/>
    </row>
    <row r="58" spans="1:13">
      <c r="A58" s="122"/>
      <c r="B58" s="105"/>
      <c r="C58" s="105"/>
      <c r="D58" s="107"/>
      <c r="E58" s="107"/>
      <c r="G58" s="683" t="s">
        <v>59</v>
      </c>
      <c r="H58" s="683"/>
      <c r="I58" s="61">
        <v>0</v>
      </c>
      <c r="J58" s="61">
        <v>0</v>
      </c>
      <c r="K58" s="47"/>
    </row>
    <row r="59" spans="1:13">
      <c r="A59" s="122"/>
      <c r="B59" s="105"/>
      <c r="C59" s="105"/>
      <c r="D59" s="107"/>
      <c r="E59" s="107"/>
      <c r="G59" s="683" t="s">
        <v>60</v>
      </c>
      <c r="H59" s="683"/>
      <c r="I59" s="61">
        <v>0</v>
      </c>
      <c r="J59" s="61">
        <v>0</v>
      </c>
      <c r="K59" s="47"/>
    </row>
    <row r="60" spans="1:13" ht="9.9499999999999993" customHeight="1">
      <c r="A60" s="122"/>
      <c r="B60" s="105"/>
      <c r="C60" s="105"/>
      <c r="D60" s="107"/>
      <c r="E60" s="107"/>
      <c r="G60" s="105"/>
      <c r="H60" s="114"/>
      <c r="I60" s="107"/>
      <c r="J60" s="107"/>
      <c r="K60" s="47"/>
    </row>
    <row r="61" spans="1:13">
      <c r="A61" s="122"/>
      <c r="B61" s="105"/>
      <c r="C61" s="105"/>
      <c r="D61" s="107"/>
      <c r="E61" s="107"/>
      <c r="G61" s="687" t="s">
        <v>61</v>
      </c>
      <c r="H61" s="687"/>
      <c r="I61" s="108">
        <f>I42+I48+I56</f>
        <v>367544185.32999998</v>
      </c>
      <c r="J61" s="108">
        <f>J42+J48+J56</f>
        <v>322477865.04000002</v>
      </c>
      <c r="K61" s="47"/>
    </row>
    <row r="62" spans="1:13" ht="9.9499999999999993" customHeight="1">
      <c r="A62" s="122"/>
      <c r="B62" s="105"/>
      <c r="C62" s="105"/>
      <c r="D62" s="107"/>
      <c r="E62" s="107"/>
      <c r="G62" s="105"/>
      <c r="H62" s="59"/>
      <c r="I62" s="107"/>
      <c r="J62" s="107"/>
      <c r="K62" s="47"/>
    </row>
    <row r="63" spans="1:13">
      <c r="A63" s="122"/>
      <c r="B63" s="105"/>
      <c r="C63" s="105"/>
      <c r="D63" s="107"/>
      <c r="E63" s="107"/>
      <c r="G63" s="687" t="s">
        <v>190</v>
      </c>
      <c r="H63" s="687"/>
      <c r="I63" s="108">
        <f>I38+I61</f>
        <v>374133537.69999999</v>
      </c>
      <c r="J63" s="108">
        <f>J38+J61</f>
        <v>346678551.43000001</v>
      </c>
      <c r="K63" s="47"/>
    </row>
    <row r="64" spans="1:13" ht="6" customHeight="1">
      <c r="A64" s="267"/>
      <c r="B64" s="115"/>
      <c r="C64" s="115"/>
      <c r="D64" s="115"/>
      <c r="E64" s="115"/>
      <c r="F64" s="116"/>
      <c r="G64" s="115"/>
      <c r="H64" s="115"/>
      <c r="I64" s="115"/>
      <c r="J64" s="115"/>
      <c r="K64" s="74"/>
    </row>
    <row r="65" spans="2:10" ht="6" customHeight="1">
      <c r="B65" s="59"/>
      <c r="C65" s="80"/>
      <c r="D65" s="81"/>
      <c r="E65" s="81"/>
      <c r="G65" s="82"/>
      <c r="H65" s="80"/>
      <c r="I65" s="81"/>
      <c r="J65" s="81"/>
    </row>
    <row r="66" spans="2:10" ht="6" customHeight="1">
      <c r="B66" s="59"/>
      <c r="C66" s="80"/>
      <c r="D66" s="81"/>
      <c r="E66" s="81"/>
      <c r="G66" s="82"/>
      <c r="H66" s="80"/>
      <c r="I66" s="81"/>
      <c r="J66" s="81"/>
    </row>
    <row r="67" spans="2:10" ht="6" customHeight="1">
      <c r="B67" s="59"/>
      <c r="C67" s="80"/>
      <c r="D67" s="81"/>
      <c r="E67" s="81"/>
      <c r="G67" s="82"/>
      <c r="H67" s="80"/>
      <c r="I67" s="81"/>
      <c r="J67" s="81"/>
    </row>
    <row r="68" spans="2:10" ht="15" customHeight="1">
      <c r="B68" s="695" t="s">
        <v>76</v>
      </c>
      <c r="C68" s="695"/>
      <c r="D68" s="695"/>
      <c r="E68" s="695"/>
      <c r="F68" s="695"/>
      <c r="G68" s="695"/>
      <c r="H68" s="695"/>
      <c r="I68" s="695"/>
      <c r="J68" s="695"/>
    </row>
    <row r="69" spans="2:10" ht="9.75" customHeight="1">
      <c r="B69" s="59"/>
      <c r="C69" s="80"/>
      <c r="D69" s="81"/>
      <c r="E69" s="81"/>
      <c r="G69" s="82"/>
      <c r="H69" s="80"/>
      <c r="I69" s="81"/>
      <c r="J69" s="81"/>
    </row>
    <row r="70" spans="2:10" ht="50.1" customHeight="1">
      <c r="B70" s="59"/>
      <c r="C70" s="690"/>
      <c r="D70" s="690"/>
      <c r="E70" s="81"/>
      <c r="G70" s="691"/>
      <c r="H70" s="691"/>
      <c r="I70" s="81"/>
      <c r="J70" s="81"/>
    </row>
    <row r="71" spans="2:10" ht="14.1" customHeight="1">
      <c r="B71" s="84"/>
      <c r="C71" s="692" t="s">
        <v>512</v>
      </c>
      <c r="D71" s="692"/>
      <c r="E71" s="81"/>
      <c r="F71" s="81"/>
      <c r="G71" s="693" t="s">
        <v>652</v>
      </c>
      <c r="H71" s="693"/>
      <c r="I71" s="85"/>
      <c r="J71" s="81"/>
    </row>
    <row r="72" spans="2:10" ht="14.1" customHeight="1">
      <c r="B72" s="86"/>
      <c r="C72" s="688" t="s">
        <v>513</v>
      </c>
      <c r="D72" s="688"/>
      <c r="E72" s="87"/>
      <c r="F72" s="87"/>
      <c r="G72" s="694" t="s">
        <v>653</v>
      </c>
      <c r="H72" s="694"/>
      <c r="I72" s="85"/>
      <c r="J72" s="81"/>
    </row>
  </sheetData>
  <sheetProtection formatCells="0" selectLockedCells="1"/>
  <mergeCells count="74">
    <mergeCell ref="A8:A9"/>
    <mergeCell ref="B8:C9"/>
    <mergeCell ref="F8:F9"/>
    <mergeCell ref="G8:H9"/>
    <mergeCell ref="G19:H19"/>
    <mergeCell ref="B12:C12"/>
    <mergeCell ref="B14:C14"/>
    <mergeCell ref="G14:H14"/>
    <mergeCell ref="B16:C16"/>
    <mergeCell ref="G16:H16"/>
    <mergeCell ref="G12:H12"/>
    <mergeCell ref="B31:C31"/>
    <mergeCell ref="G31:H31"/>
    <mergeCell ref="G54:H54"/>
    <mergeCell ref="G56:H56"/>
    <mergeCell ref="B35:C35"/>
    <mergeCell ref="B36:C36"/>
    <mergeCell ref="G36:H36"/>
    <mergeCell ref="G44:H44"/>
    <mergeCell ref="B37:C37"/>
    <mergeCell ref="G38:H38"/>
    <mergeCell ref="B39:C39"/>
    <mergeCell ref="G48:H48"/>
    <mergeCell ref="G50:H50"/>
    <mergeCell ref="G51:H51"/>
    <mergeCell ref="G33:H33"/>
    <mergeCell ref="C45:D52"/>
    <mergeCell ref="G58:H58"/>
    <mergeCell ref="G59:H59"/>
    <mergeCell ref="G45:H45"/>
    <mergeCell ref="G46:H46"/>
    <mergeCell ref="C72:D72"/>
    <mergeCell ref="G71:H71"/>
    <mergeCell ref="G72:H72"/>
    <mergeCell ref="G52:H52"/>
    <mergeCell ref="G53:H53"/>
    <mergeCell ref="C71:D71"/>
    <mergeCell ref="G70:H70"/>
    <mergeCell ref="C70:D70"/>
    <mergeCell ref="B68:J68"/>
    <mergeCell ref="G61:H61"/>
    <mergeCell ref="G63:H63"/>
    <mergeCell ref="B24:C24"/>
    <mergeCell ref="G40:H40"/>
    <mergeCell ref="B41:C41"/>
    <mergeCell ref="G42:H42"/>
    <mergeCell ref="B33:C33"/>
    <mergeCell ref="G25:H25"/>
    <mergeCell ref="B27:C27"/>
    <mergeCell ref="B32:C32"/>
    <mergeCell ref="G32:H32"/>
    <mergeCell ref="B30:C30"/>
    <mergeCell ref="G30:H30"/>
    <mergeCell ref="B29:C29"/>
    <mergeCell ref="G29:H29"/>
    <mergeCell ref="B34:C34"/>
    <mergeCell ref="G34:H34"/>
    <mergeCell ref="G27:H27"/>
    <mergeCell ref="E5:G5"/>
    <mergeCell ref="G23:H23"/>
    <mergeCell ref="C2:I2"/>
    <mergeCell ref="C3:I3"/>
    <mergeCell ref="C4:I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7"/>
  <sheetViews>
    <sheetView showGridLines="0" zoomScale="85" zoomScaleNormal="85" workbookViewId="0">
      <selection activeCell="M16" sqref="M16"/>
    </sheetView>
  </sheetViews>
  <sheetFormatPr baseColWidth="10" defaultColWidth="11.42578125" defaultRowHeight="12.75"/>
  <cols>
    <col min="1" max="1" width="2.140625" style="25" customWidth="1"/>
    <col min="2" max="3" width="3.7109375" style="274" customWidth="1"/>
    <col min="4" max="4" width="29.42578125" style="274" customWidth="1"/>
    <col min="5" max="5" width="12.7109375" style="274" customWidth="1"/>
    <col min="6" max="6" width="14.42578125" style="274" customWidth="1"/>
    <col min="7" max="7" width="12.42578125" style="274" customWidth="1"/>
    <col min="8" max="8" width="14.85546875" style="274" bestFit="1" customWidth="1"/>
    <col min="9" max="9" width="12.7109375" style="274" customWidth="1"/>
    <col min="10" max="10" width="14.85546875" style="274" bestFit="1" customWidth="1"/>
    <col min="11" max="13" width="12.7109375" style="274" customWidth="1"/>
    <col min="14" max="14" width="15.5703125" style="274" customWidth="1"/>
    <col min="15" max="15" width="14.7109375" style="274" customWidth="1"/>
    <col min="16" max="16" width="14.5703125" style="25" customWidth="1"/>
    <col min="17" max="17" width="14" style="274" customWidth="1"/>
    <col min="18" max="16384" width="11.42578125" style="274"/>
  </cols>
  <sheetData>
    <row r="1" spans="2:17"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</row>
    <row r="2" spans="2:17">
      <c r="B2" s="716" t="s">
        <v>457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</row>
    <row r="3" spans="2:17">
      <c r="B3" s="716" t="s">
        <v>661</v>
      </c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</row>
    <row r="4" spans="2:17" s="25" customForma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2:17" s="25" customFormat="1">
      <c r="D5" s="30" t="s">
        <v>3</v>
      </c>
      <c r="E5" s="598" t="s">
        <v>511</v>
      </c>
      <c r="F5" s="598"/>
      <c r="G5" s="79"/>
      <c r="H5" s="598"/>
      <c r="I5" s="288"/>
      <c r="J5" s="288"/>
      <c r="K5" s="288"/>
      <c r="L5" s="72"/>
      <c r="M5" s="72"/>
      <c r="N5" s="76"/>
      <c r="O5" s="244"/>
    </row>
    <row r="6" spans="2:17" s="25" customForma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</row>
    <row r="7" spans="2:17">
      <c r="B7" s="808" t="s">
        <v>458</v>
      </c>
      <c r="C7" s="857"/>
      <c r="D7" s="809"/>
      <c r="E7" s="863" t="s">
        <v>459</v>
      </c>
      <c r="F7" s="592"/>
      <c r="G7" s="863" t="s">
        <v>456</v>
      </c>
      <c r="H7" s="866" t="s">
        <v>226</v>
      </c>
      <c r="I7" s="867"/>
      <c r="J7" s="867"/>
      <c r="K7" s="867"/>
      <c r="L7" s="867"/>
      <c r="M7" s="867"/>
      <c r="N7" s="868"/>
      <c r="O7" s="807" t="s">
        <v>227</v>
      </c>
      <c r="P7" s="869" t="s">
        <v>494</v>
      </c>
      <c r="Q7" s="760"/>
    </row>
    <row r="8" spans="2:17" ht="51">
      <c r="B8" s="810"/>
      <c r="C8" s="762"/>
      <c r="D8" s="811"/>
      <c r="E8" s="864"/>
      <c r="F8" s="593" t="s">
        <v>460</v>
      </c>
      <c r="G8" s="864"/>
      <c r="H8" s="591" t="s">
        <v>228</v>
      </c>
      <c r="I8" s="591" t="s">
        <v>229</v>
      </c>
      <c r="J8" s="591" t="s">
        <v>207</v>
      </c>
      <c r="K8" s="591" t="s">
        <v>399</v>
      </c>
      <c r="L8" s="591" t="s">
        <v>208</v>
      </c>
      <c r="M8" s="591" t="s">
        <v>400</v>
      </c>
      <c r="N8" s="591" t="s">
        <v>230</v>
      </c>
      <c r="O8" s="807"/>
      <c r="P8" s="506" t="s">
        <v>495</v>
      </c>
      <c r="Q8" s="506" t="s">
        <v>496</v>
      </c>
    </row>
    <row r="9" spans="2:17">
      <c r="B9" s="812"/>
      <c r="C9" s="858"/>
      <c r="D9" s="813"/>
      <c r="E9" s="865"/>
      <c r="F9" s="594"/>
      <c r="G9" s="865"/>
      <c r="H9" s="591">
        <v>1</v>
      </c>
      <c r="I9" s="591">
        <v>2</v>
      </c>
      <c r="J9" s="591" t="s">
        <v>231</v>
      </c>
      <c r="K9" s="591">
        <v>4</v>
      </c>
      <c r="L9" s="591">
        <v>5</v>
      </c>
      <c r="M9" s="591">
        <v>6</v>
      </c>
      <c r="N9" s="591">
        <v>7</v>
      </c>
      <c r="O9" s="591" t="s">
        <v>462</v>
      </c>
      <c r="P9" s="308" t="s">
        <v>497</v>
      </c>
      <c r="Q9" s="308" t="s">
        <v>498</v>
      </c>
    </row>
    <row r="10" spans="2:17">
      <c r="B10" s="859"/>
      <c r="C10" s="844"/>
      <c r="D10" s="860"/>
      <c r="E10" s="496"/>
      <c r="F10" s="496"/>
      <c r="G10" s="497"/>
      <c r="H10" s="497"/>
      <c r="I10" s="497"/>
      <c r="J10" s="497"/>
      <c r="K10" s="497"/>
      <c r="L10" s="497"/>
      <c r="M10" s="497"/>
      <c r="N10" s="497"/>
      <c r="O10" s="497"/>
      <c r="P10" s="327"/>
      <c r="Q10" s="507"/>
    </row>
    <row r="11" spans="2:17">
      <c r="B11" s="402"/>
      <c r="C11" s="607"/>
      <c r="D11" s="601" t="s">
        <v>554</v>
      </c>
      <c r="E11" s="498"/>
      <c r="F11" s="498"/>
      <c r="G11" s="498"/>
      <c r="H11" s="608">
        <v>120707460.06000002</v>
      </c>
      <c r="I11" s="608">
        <v>3438160.3599999994</v>
      </c>
      <c r="J11" s="608">
        <v>124145620.42</v>
      </c>
      <c r="K11" s="609">
        <v>0</v>
      </c>
      <c r="L11" s="609">
        <v>152758.72</v>
      </c>
      <c r="M11" s="609"/>
      <c r="N11" s="418">
        <v>33918916.07</v>
      </c>
      <c r="O11" s="418">
        <v>38380619.089999996</v>
      </c>
      <c r="P11" s="508">
        <v>0.13</v>
      </c>
      <c r="Q11" s="509">
        <v>1.2304801368199566E-3</v>
      </c>
    </row>
    <row r="12" spans="2:17">
      <c r="B12" s="402"/>
      <c r="C12" s="606"/>
      <c r="D12" s="605" t="s">
        <v>272</v>
      </c>
      <c r="E12" s="496"/>
      <c r="F12" s="496"/>
      <c r="G12" s="497"/>
      <c r="H12" s="610">
        <v>120707460.06000002</v>
      </c>
      <c r="I12" s="610">
        <v>3438160.3599999994</v>
      </c>
      <c r="J12" s="610">
        <v>124145620.42</v>
      </c>
      <c r="K12" s="610">
        <v>0</v>
      </c>
      <c r="L12" s="610">
        <v>152758.72</v>
      </c>
      <c r="M12" s="610"/>
      <c r="N12" s="406">
        <v>33918916.07</v>
      </c>
      <c r="O12" s="406">
        <v>38380619.089999996</v>
      </c>
      <c r="P12" s="508">
        <v>0.13</v>
      </c>
      <c r="Q12" s="509">
        <v>1.2304801368199566E-3</v>
      </c>
    </row>
    <row r="13" spans="2:17">
      <c r="B13" s="402"/>
      <c r="C13" s="606"/>
      <c r="D13" s="605" t="s">
        <v>555</v>
      </c>
      <c r="E13" s="496"/>
      <c r="F13" s="496"/>
      <c r="G13" s="510"/>
      <c r="H13" s="608">
        <v>0</v>
      </c>
      <c r="I13" s="608">
        <v>0</v>
      </c>
      <c r="J13" s="608">
        <v>0</v>
      </c>
      <c r="K13" s="608">
        <v>0</v>
      </c>
      <c r="L13" s="611">
        <v>0</v>
      </c>
      <c r="M13" s="611"/>
      <c r="N13" s="418">
        <v>0</v>
      </c>
      <c r="O13" s="418">
        <v>0</v>
      </c>
      <c r="P13" s="508"/>
      <c r="Q13" s="509"/>
    </row>
    <row r="14" spans="2:17">
      <c r="B14" s="402"/>
      <c r="C14" s="607"/>
      <c r="D14" s="601" t="s">
        <v>556</v>
      </c>
      <c r="E14" s="498"/>
      <c r="F14" s="498"/>
      <c r="G14" s="498"/>
      <c r="H14" s="608"/>
      <c r="I14" s="612"/>
      <c r="J14" s="612"/>
      <c r="K14" s="613"/>
      <c r="L14" s="613"/>
      <c r="M14" s="613"/>
      <c r="N14" s="602"/>
      <c r="O14" s="418"/>
      <c r="P14" s="508"/>
      <c r="Q14" s="509"/>
    </row>
    <row r="15" spans="2:17">
      <c r="B15" s="402"/>
      <c r="C15" s="606"/>
      <c r="D15" s="605" t="s">
        <v>557</v>
      </c>
      <c r="E15" s="496"/>
      <c r="F15" s="496"/>
      <c r="G15" s="497"/>
      <c r="H15" s="608"/>
      <c r="I15" s="608"/>
      <c r="J15" s="608"/>
      <c r="K15" s="611"/>
      <c r="L15" s="611"/>
      <c r="M15" s="611"/>
      <c r="N15" s="418"/>
      <c r="O15" s="418"/>
      <c r="P15" s="508"/>
      <c r="Q15" s="509"/>
    </row>
    <row r="16" spans="2:17">
      <c r="B16" s="402"/>
      <c r="C16" s="606"/>
      <c r="D16" s="605" t="s">
        <v>558</v>
      </c>
      <c r="E16" s="496"/>
      <c r="F16" s="496"/>
      <c r="G16" s="497"/>
      <c r="H16" s="608">
        <v>104385829.79000002</v>
      </c>
      <c r="I16" s="608">
        <v>6408260.3599999994</v>
      </c>
      <c r="J16" s="608">
        <v>110794090.15000001</v>
      </c>
      <c r="K16" s="611">
        <v>0</v>
      </c>
      <c r="L16" s="611">
        <v>152758.72</v>
      </c>
      <c r="M16" s="611"/>
      <c r="N16" s="418">
        <v>32310514.469999999</v>
      </c>
      <c r="O16" s="418">
        <v>36126944.369999997</v>
      </c>
      <c r="P16" s="508">
        <v>0.15</v>
      </c>
      <c r="Q16" s="509">
        <v>1.378762349085458E-3</v>
      </c>
    </row>
    <row r="17" spans="2:17">
      <c r="B17" s="402"/>
      <c r="C17" s="606"/>
      <c r="D17" s="605" t="s">
        <v>491</v>
      </c>
      <c r="E17" s="496" t="s">
        <v>492</v>
      </c>
      <c r="F17" s="496" t="str">
        <f>+D17</f>
        <v>GESTION</v>
      </c>
      <c r="G17" s="510" t="s">
        <v>493</v>
      </c>
      <c r="H17" s="608">
        <v>30226146.120000001</v>
      </c>
      <c r="I17" s="608">
        <v>1270131.51</v>
      </c>
      <c r="J17" s="608">
        <v>31496277.630000003</v>
      </c>
      <c r="K17" s="611">
        <v>0</v>
      </c>
      <c r="L17" s="611">
        <v>80</v>
      </c>
      <c r="M17" s="611"/>
      <c r="N17" s="418">
        <v>2205548.88</v>
      </c>
      <c r="O17" s="418">
        <v>3881275.92</v>
      </c>
      <c r="P17" s="508">
        <v>2.6467151876522456E-6</v>
      </c>
      <c r="Q17" s="509">
        <v>2.5399826906466088E-6</v>
      </c>
    </row>
    <row r="18" spans="2:17">
      <c r="B18" s="402"/>
      <c r="C18" s="606"/>
      <c r="D18" s="605" t="s">
        <v>560</v>
      </c>
      <c r="E18" s="496" t="s">
        <v>559</v>
      </c>
      <c r="F18" s="496" t="str">
        <f t="shared" ref="F18:F28" si="0">+D18</f>
        <v>MANDO</v>
      </c>
      <c r="G18" s="510" t="s">
        <v>582</v>
      </c>
      <c r="H18" s="608">
        <v>7925646.7300000004</v>
      </c>
      <c r="I18" s="608">
        <v>1428300.45</v>
      </c>
      <c r="J18" s="608">
        <v>9353947.1799999997</v>
      </c>
      <c r="K18" s="611">
        <v>0</v>
      </c>
      <c r="L18" s="611">
        <v>355</v>
      </c>
      <c r="M18" s="611"/>
      <c r="N18" s="418">
        <v>2852991.51</v>
      </c>
      <c r="O18" s="418">
        <v>3260216.88</v>
      </c>
      <c r="P18" s="508">
        <v>4.4791297428922873E-5</v>
      </c>
      <c r="Q18" s="509">
        <v>3.7951892732411178E-5</v>
      </c>
    </row>
    <row r="19" spans="2:17" ht="89.25">
      <c r="B19" s="402"/>
      <c r="C19" s="606"/>
      <c r="D19" s="605" t="s">
        <v>562</v>
      </c>
      <c r="E19" s="496" t="s">
        <v>561</v>
      </c>
      <c r="F19" s="496" t="str">
        <f t="shared" si="0"/>
        <v>ADMINISTRACIÓN  E IMPARTICIÓN DE LOS SERVICIOS EDUCATIVOS EXISTENTES</v>
      </c>
      <c r="G19" s="510" t="s">
        <v>583</v>
      </c>
      <c r="H19" s="608">
        <v>30004358.300000001</v>
      </c>
      <c r="I19" s="608">
        <v>300608.71999999997</v>
      </c>
      <c r="J19" s="608">
        <v>30304967.02</v>
      </c>
      <c r="K19" s="611">
        <v>0</v>
      </c>
      <c r="L19" s="611">
        <v>152323.72</v>
      </c>
      <c r="M19" s="611"/>
      <c r="N19" s="418">
        <v>9896044.9499999993</v>
      </c>
      <c r="O19" s="418">
        <v>10984434.689999999</v>
      </c>
      <c r="P19" s="508">
        <v>0.51</v>
      </c>
      <c r="Q19" s="509">
        <v>5.0263615168916953E-3</v>
      </c>
    </row>
    <row r="20" spans="2:17" ht="102">
      <c r="B20" s="402"/>
      <c r="C20" s="606"/>
      <c r="D20" s="605" t="s">
        <v>564</v>
      </c>
      <c r="E20" s="496" t="s">
        <v>563</v>
      </c>
      <c r="F20" s="496" t="str">
        <f t="shared" si="0"/>
        <v>APLICACIÓN DE PLANES DE TRABAJO DE ATENCIÓN A LA DESERCIÓN Y REPROBACIÓN</v>
      </c>
      <c r="G20" s="510" t="s">
        <v>583</v>
      </c>
      <c r="H20" s="608">
        <v>27386605.75</v>
      </c>
      <c r="I20" s="608">
        <v>0</v>
      </c>
      <c r="J20" s="608">
        <v>27386605.75</v>
      </c>
      <c r="K20" s="611">
        <v>0</v>
      </c>
      <c r="L20" s="611">
        <v>0</v>
      </c>
      <c r="M20" s="611"/>
      <c r="N20" s="418">
        <v>15895879.529999999</v>
      </c>
      <c r="O20" s="418">
        <v>15898373.529999999</v>
      </c>
      <c r="P20" s="508">
        <v>0</v>
      </c>
      <c r="Q20" s="509">
        <v>0</v>
      </c>
    </row>
    <row r="21" spans="2:17" ht="51">
      <c r="B21" s="402"/>
      <c r="C21" s="606"/>
      <c r="D21" s="605" t="s">
        <v>566</v>
      </c>
      <c r="E21" s="496" t="s">
        <v>565</v>
      </c>
      <c r="F21" s="496" t="str">
        <f t="shared" si="0"/>
        <v>APOYOS PARA LA PROFESIONALIZACIÓN</v>
      </c>
      <c r="G21" s="510" t="s">
        <v>583</v>
      </c>
      <c r="H21" s="608">
        <v>3057955.62</v>
      </c>
      <c r="I21" s="608">
        <v>409219.68</v>
      </c>
      <c r="J21" s="608">
        <v>3467175.3000000003</v>
      </c>
      <c r="K21" s="611">
        <v>115</v>
      </c>
      <c r="L21" s="611">
        <v>0</v>
      </c>
      <c r="M21" s="611"/>
      <c r="N21" s="418">
        <v>630360.80000000005</v>
      </c>
      <c r="O21" s="418">
        <v>646526.51</v>
      </c>
      <c r="P21" s="508">
        <v>0</v>
      </c>
      <c r="Q21" s="509">
        <v>0</v>
      </c>
    </row>
    <row r="22" spans="2:17" ht="102">
      <c r="B22" s="402"/>
      <c r="C22" s="606"/>
      <c r="D22" s="605" t="s">
        <v>568</v>
      </c>
      <c r="E22" s="496" t="s">
        <v>567</v>
      </c>
      <c r="F22" s="496" t="str">
        <f t="shared" si="0"/>
        <v>CAPACITACIÓN Y CERTIFICACIÓN DE COMPETENCIAS OCUPACIONALES</v>
      </c>
      <c r="G22" s="510" t="s">
        <v>584</v>
      </c>
      <c r="H22" s="608">
        <v>701389.39</v>
      </c>
      <c r="I22" s="608">
        <v>3000000</v>
      </c>
      <c r="J22" s="608">
        <v>3701389.39</v>
      </c>
      <c r="K22" s="611">
        <v>0</v>
      </c>
      <c r="L22" s="611">
        <v>0</v>
      </c>
      <c r="M22" s="611"/>
      <c r="N22" s="418">
        <v>234575.86</v>
      </c>
      <c r="O22" s="418">
        <v>235765.86</v>
      </c>
      <c r="P22" s="508">
        <v>0</v>
      </c>
      <c r="Q22" s="509">
        <v>0</v>
      </c>
    </row>
    <row r="23" spans="2:17" ht="76.5">
      <c r="B23" s="402"/>
      <c r="C23" s="607"/>
      <c r="D23" s="601" t="s">
        <v>570</v>
      </c>
      <c r="E23" s="496" t="s">
        <v>569</v>
      </c>
      <c r="F23" s="496" t="str">
        <f t="shared" si="0"/>
        <v>CURSOS Y EVENTOS DE FORTALECIMIENTO A LA FORMACIÓN INTEGRAL</v>
      </c>
      <c r="G23" s="614" t="s">
        <v>583</v>
      </c>
      <c r="H23" s="608">
        <v>2108553.9</v>
      </c>
      <c r="I23" s="612">
        <v>0</v>
      </c>
      <c r="J23" s="612">
        <v>2108553.9</v>
      </c>
      <c r="K23" s="615">
        <v>6815</v>
      </c>
      <c r="L23" s="615">
        <v>0</v>
      </c>
      <c r="M23" s="615"/>
      <c r="N23" s="602">
        <v>418994.52</v>
      </c>
      <c r="O23" s="418">
        <v>996096.56</v>
      </c>
      <c r="P23" s="616">
        <v>0</v>
      </c>
      <c r="Q23" s="617">
        <v>0</v>
      </c>
    </row>
    <row r="24" spans="2:17" ht="51">
      <c r="B24" s="402"/>
      <c r="C24" s="606"/>
      <c r="D24" s="605" t="s">
        <v>572</v>
      </c>
      <c r="E24" s="496" t="s">
        <v>571</v>
      </c>
      <c r="F24" s="496" t="str">
        <f t="shared" si="0"/>
        <v>GESTIÓN DE CERTIFICACIÓN DE PROCESOS</v>
      </c>
      <c r="G24" s="510" t="s">
        <v>493</v>
      </c>
      <c r="H24" s="608">
        <v>2975173.98</v>
      </c>
      <c r="I24" s="608">
        <v>0</v>
      </c>
      <c r="J24" s="608">
        <v>2975173.98</v>
      </c>
      <c r="K24" s="611">
        <v>0</v>
      </c>
      <c r="L24" s="611">
        <v>0</v>
      </c>
      <c r="M24" s="611"/>
      <c r="N24" s="418">
        <v>176118.42</v>
      </c>
      <c r="O24" s="418">
        <v>224254.42</v>
      </c>
      <c r="P24" s="508">
        <v>0</v>
      </c>
      <c r="Q24" s="509">
        <v>0</v>
      </c>
    </row>
    <row r="25" spans="2:17">
      <c r="B25" s="402"/>
      <c r="C25" s="606"/>
      <c r="D25" s="605"/>
      <c r="E25" s="496"/>
      <c r="F25" s="496"/>
      <c r="G25" s="510"/>
      <c r="H25" s="608"/>
      <c r="I25" s="608">
        <v>-2970100</v>
      </c>
      <c r="J25" s="608">
        <v>13079066.530000001</v>
      </c>
      <c r="K25" s="611"/>
      <c r="L25" s="611">
        <v>0</v>
      </c>
      <c r="M25" s="611"/>
      <c r="N25" s="418">
        <v>1517633.26</v>
      </c>
      <c r="O25" s="418">
        <v>2193302.9</v>
      </c>
      <c r="P25" s="508">
        <v>0</v>
      </c>
      <c r="Q25" s="509">
        <v>0</v>
      </c>
    </row>
    <row r="26" spans="2:17" ht="51">
      <c r="B26" s="402"/>
      <c r="C26" s="606"/>
      <c r="D26" s="605" t="s">
        <v>574</v>
      </c>
      <c r="E26" s="496" t="s">
        <v>573</v>
      </c>
      <c r="F26" s="496" t="str">
        <f t="shared" si="0"/>
        <v>MANTENIMIENTO DE LA INFRAESTRUCTURA</v>
      </c>
      <c r="G26" s="510" t="s">
        <v>582</v>
      </c>
      <c r="H26" s="608">
        <v>6387532.6699999999</v>
      </c>
      <c r="I26" s="608">
        <v>0</v>
      </c>
      <c r="J26" s="608">
        <v>6387532.6699999999</v>
      </c>
      <c r="K26" s="611">
        <v>0</v>
      </c>
      <c r="L26" s="611">
        <v>0</v>
      </c>
      <c r="M26" s="611"/>
      <c r="N26" s="418">
        <v>312322.36</v>
      </c>
      <c r="O26" s="418">
        <v>714258.71</v>
      </c>
      <c r="P26" s="508">
        <v>0</v>
      </c>
      <c r="Q26" s="509">
        <v>0</v>
      </c>
    </row>
    <row r="27" spans="2:17" ht="63.75">
      <c r="B27" s="402"/>
      <c r="C27" s="607"/>
      <c r="D27" s="601" t="s">
        <v>576</v>
      </c>
      <c r="E27" s="498" t="s">
        <v>575</v>
      </c>
      <c r="F27" s="496" t="str">
        <f t="shared" si="0"/>
        <v>OPERACIÓN DE OTORGAMIENTO DE BECAS Y APOYOS</v>
      </c>
      <c r="G27" s="618" t="s">
        <v>583</v>
      </c>
      <c r="H27" s="608">
        <v>127291.9</v>
      </c>
      <c r="I27" s="612">
        <v>0</v>
      </c>
      <c r="J27" s="612">
        <v>127291.9</v>
      </c>
      <c r="K27" s="613">
        <v>0</v>
      </c>
      <c r="L27" s="613">
        <v>0</v>
      </c>
      <c r="M27" s="613"/>
      <c r="N27" s="602">
        <v>20340.599999999999</v>
      </c>
      <c r="O27" s="418">
        <v>20340.599999999999</v>
      </c>
      <c r="P27" s="508">
        <v>0</v>
      </c>
      <c r="Q27" s="509">
        <v>0</v>
      </c>
    </row>
    <row r="28" spans="2:17" ht="76.5">
      <c r="B28" s="402"/>
      <c r="C28" s="606"/>
      <c r="D28" s="605" t="s">
        <v>578</v>
      </c>
      <c r="E28" s="496" t="s">
        <v>577</v>
      </c>
      <c r="F28" s="496" t="str">
        <f t="shared" si="0"/>
        <v>OPERACIÓN DE SERVICIOS DE VINCULACIÓN CON EL ENTORNO</v>
      </c>
      <c r="G28" s="510" t="s">
        <v>584</v>
      </c>
      <c r="H28" s="608">
        <v>9534341.9600000009</v>
      </c>
      <c r="I28" s="608">
        <v>-2970100</v>
      </c>
      <c r="J28" s="608">
        <v>6564241.9600000009</v>
      </c>
      <c r="K28" s="611">
        <v>0</v>
      </c>
      <c r="L28" s="611">
        <v>0</v>
      </c>
      <c r="M28" s="611"/>
      <c r="N28" s="418">
        <v>1184970.3</v>
      </c>
      <c r="O28" s="418">
        <v>1458703.59</v>
      </c>
      <c r="P28" s="508">
        <v>0</v>
      </c>
      <c r="Q28" s="509">
        <v>0</v>
      </c>
    </row>
    <row r="29" spans="2:17">
      <c r="B29" s="402"/>
      <c r="C29" s="607"/>
      <c r="D29" s="601"/>
      <c r="E29" s="498"/>
      <c r="F29" s="498"/>
      <c r="G29" s="618"/>
      <c r="H29" s="608"/>
      <c r="I29" s="612">
        <v>0</v>
      </c>
      <c r="J29" s="612">
        <v>272463.74</v>
      </c>
      <c r="K29" s="613"/>
      <c r="L29" s="613">
        <v>0</v>
      </c>
      <c r="M29" s="613"/>
      <c r="N29" s="602">
        <v>90768.34</v>
      </c>
      <c r="O29" s="418">
        <v>60371.82</v>
      </c>
      <c r="P29" s="508">
        <v>0</v>
      </c>
      <c r="Q29" s="509">
        <v>0</v>
      </c>
    </row>
    <row r="30" spans="2:17" ht="89.25">
      <c r="B30" s="402"/>
      <c r="C30" s="606"/>
      <c r="D30" s="605" t="s">
        <v>580</v>
      </c>
      <c r="E30" s="496" t="s">
        <v>579</v>
      </c>
      <c r="F30" s="496" t="str">
        <f>+D30</f>
        <v>REALIZACIÓN DE FOROS DE EMPRENDURISMO Y EXPERIENCIAS EXITOSAS REALIZADOS</v>
      </c>
      <c r="G30" s="510" t="s">
        <v>584</v>
      </c>
      <c r="H30" s="497">
        <v>272463.74</v>
      </c>
      <c r="I30" s="497"/>
      <c r="J30" s="497"/>
      <c r="K30" s="497">
        <v>0</v>
      </c>
      <c r="L30" s="497"/>
      <c r="M30" s="497"/>
      <c r="N30" s="418"/>
      <c r="O30" s="418"/>
      <c r="P30" s="619"/>
      <c r="Q30" s="620"/>
    </row>
    <row r="31" spans="2:17">
      <c r="B31" s="402"/>
      <c r="C31" s="606"/>
      <c r="D31" s="605"/>
      <c r="E31" s="496"/>
      <c r="F31" s="496"/>
      <c r="G31" s="497"/>
      <c r="H31" s="497"/>
      <c r="I31" s="497">
        <v>0</v>
      </c>
      <c r="J31" s="497">
        <v>272463.74</v>
      </c>
      <c r="K31" s="497"/>
      <c r="L31" s="497">
        <v>0</v>
      </c>
      <c r="M31" s="497"/>
      <c r="N31" s="418">
        <v>90768.34</v>
      </c>
      <c r="O31" s="418">
        <v>60371.82</v>
      </c>
      <c r="P31" s="508">
        <v>0</v>
      </c>
      <c r="Q31" s="509">
        <v>0</v>
      </c>
    </row>
    <row r="32" spans="2:17">
      <c r="B32" s="402"/>
      <c r="C32" s="606"/>
      <c r="D32" s="605"/>
      <c r="E32" s="496"/>
      <c r="F32" s="496"/>
      <c r="G32" s="497"/>
      <c r="H32" s="497"/>
      <c r="I32" s="497"/>
      <c r="J32" s="497"/>
      <c r="K32" s="497"/>
      <c r="L32" s="497"/>
      <c r="M32" s="497"/>
      <c r="N32" s="497"/>
      <c r="O32" s="497"/>
      <c r="P32" s="508"/>
      <c r="Q32" s="509"/>
    </row>
    <row r="33" spans="1:17">
      <c r="B33" s="402"/>
      <c r="C33" s="606"/>
      <c r="D33" s="605"/>
      <c r="E33" s="496"/>
      <c r="F33" s="496"/>
      <c r="G33" s="497"/>
      <c r="H33" s="497"/>
      <c r="I33" s="497"/>
      <c r="J33" s="497"/>
      <c r="K33" s="497"/>
      <c r="L33" s="497"/>
      <c r="M33" s="497"/>
      <c r="N33" s="497"/>
      <c r="O33" s="497"/>
      <c r="P33" s="508"/>
      <c r="Q33" s="509"/>
    </row>
    <row r="34" spans="1:17">
      <c r="B34" s="402"/>
      <c r="C34" s="607"/>
      <c r="D34" s="601"/>
      <c r="E34" s="498"/>
      <c r="F34" s="498"/>
      <c r="G34" s="498"/>
      <c r="H34" s="499"/>
      <c r="I34" s="498"/>
      <c r="J34" s="498"/>
      <c r="K34" s="498"/>
      <c r="L34" s="498"/>
      <c r="M34" s="498"/>
      <c r="N34" s="498"/>
      <c r="O34" s="499"/>
      <c r="P34" s="508"/>
      <c r="Q34" s="509"/>
    </row>
    <row r="35" spans="1:17">
      <c r="B35" s="402"/>
      <c r="C35" s="606"/>
      <c r="D35" s="605"/>
      <c r="E35" s="496"/>
      <c r="F35" s="496"/>
      <c r="G35" s="497"/>
      <c r="H35" s="497"/>
      <c r="I35" s="497"/>
      <c r="J35" s="497"/>
      <c r="K35" s="497"/>
      <c r="L35" s="497"/>
      <c r="M35" s="497"/>
      <c r="N35" s="497"/>
      <c r="O35" s="497"/>
      <c r="P35" s="508"/>
      <c r="Q35" s="509"/>
    </row>
    <row r="36" spans="1:17">
      <c r="B36" s="519"/>
      <c r="C36" s="607"/>
      <c r="D36" s="601"/>
      <c r="E36" s="496"/>
      <c r="F36" s="496"/>
      <c r="G36" s="497"/>
      <c r="H36" s="497"/>
      <c r="I36" s="497"/>
      <c r="J36" s="497"/>
      <c r="K36" s="497"/>
      <c r="L36" s="497"/>
      <c r="M36" s="497"/>
      <c r="N36" s="497"/>
      <c r="O36" s="497"/>
      <c r="P36" s="508"/>
      <c r="Q36" s="509"/>
    </row>
    <row r="37" spans="1:17">
      <c r="B37" s="519"/>
      <c r="C37" s="607"/>
      <c r="D37" s="601"/>
      <c r="E37" s="496"/>
      <c r="F37" s="496"/>
      <c r="G37" s="497"/>
      <c r="H37" s="497"/>
      <c r="I37" s="497"/>
      <c r="J37" s="497"/>
      <c r="K37" s="497"/>
      <c r="L37" s="497"/>
      <c r="M37" s="497"/>
      <c r="N37" s="497"/>
      <c r="O37" s="497"/>
      <c r="P37" s="508"/>
      <c r="Q37" s="509"/>
    </row>
    <row r="38" spans="1:17">
      <c r="B38" s="519"/>
      <c r="C38" s="607"/>
      <c r="D38" s="601"/>
      <c r="E38" s="496"/>
      <c r="F38" s="496"/>
      <c r="G38" s="497"/>
      <c r="H38" s="497"/>
      <c r="I38" s="497"/>
      <c r="J38" s="497"/>
      <c r="K38" s="497"/>
      <c r="L38" s="497"/>
      <c r="M38" s="497"/>
      <c r="N38" s="497"/>
      <c r="O38" s="497"/>
      <c r="P38" s="508"/>
      <c r="Q38" s="509"/>
    </row>
    <row r="39" spans="1:17">
      <c r="B39" s="500"/>
      <c r="C39" s="621"/>
      <c r="D39" s="622"/>
      <c r="E39" s="503"/>
      <c r="F39" s="503"/>
      <c r="G39" s="504"/>
      <c r="H39" s="504"/>
      <c r="I39" s="504"/>
      <c r="J39" s="504"/>
      <c r="K39" s="504"/>
      <c r="L39" s="504"/>
      <c r="M39" s="504"/>
      <c r="N39" s="504"/>
      <c r="O39" s="504"/>
      <c r="P39" s="508"/>
      <c r="Q39" s="509"/>
    </row>
    <row r="40" spans="1:17" s="399" customFormat="1">
      <c r="A40" s="305"/>
      <c r="B40" s="428"/>
      <c r="C40" s="861" t="s">
        <v>232</v>
      </c>
      <c r="D40" s="862"/>
      <c r="E40" s="505">
        <v>0</v>
      </c>
      <c r="F40" s="505">
        <v>0</v>
      </c>
      <c r="G40" s="505">
        <v>0</v>
      </c>
      <c r="H40" s="505">
        <v>0</v>
      </c>
      <c r="I40" s="505">
        <v>0</v>
      </c>
      <c r="J40" s="505">
        <v>0</v>
      </c>
      <c r="K40" s="505">
        <v>0</v>
      </c>
      <c r="L40" s="505">
        <v>0</v>
      </c>
      <c r="M40" s="505">
        <v>0</v>
      </c>
      <c r="N40" s="505">
        <v>0</v>
      </c>
      <c r="O40" s="505">
        <v>0</v>
      </c>
      <c r="P40" s="870"/>
      <c r="Q40" s="871"/>
    </row>
    <row r="41" spans="1:17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7">
      <c r="B42" s="16" t="s">
        <v>76</v>
      </c>
      <c r="G42" s="25"/>
      <c r="H42" s="25"/>
      <c r="I42" s="25"/>
      <c r="J42" s="25"/>
      <c r="K42" s="25"/>
      <c r="L42" s="25"/>
      <c r="M42" s="25"/>
      <c r="N42" s="25"/>
      <c r="O42" s="25"/>
    </row>
    <row r="45" spans="1:17">
      <c r="D45" s="280"/>
      <c r="N45" s="278"/>
      <c r="O45" s="278"/>
    </row>
    <row r="46" spans="1:17">
      <c r="D46" s="589" t="s">
        <v>512</v>
      </c>
      <c r="H46" s="693" t="s">
        <v>652</v>
      </c>
      <c r="I46" s="693"/>
      <c r="J46" s="693"/>
      <c r="K46" s="693"/>
      <c r="L46" s="693"/>
      <c r="M46" s="693"/>
      <c r="N46" s="361"/>
      <c r="O46" s="361"/>
    </row>
    <row r="47" spans="1:17">
      <c r="D47" s="589" t="s">
        <v>513</v>
      </c>
      <c r="H47" s="694" t="s">
        <v>653</v>
      </c>
      <c r="I47" s="694"/>
      <c r="J47" s="694"/>
      <c r="K47" s="694"/>
      <c r="L47" s="694"/>
      <c r="M47" s="694"/>
      <c r="N47" s="362"/>
      <c r="O47" s="362"/>
    </row>
  </sheetData>
  <mergeCells count="14">
    <mergeCell ref="P7:Q7"/>
    <mergeCell ref="B10:D10"/>
    <mergeCell ref="C40:D40"/>
    <mergeCell ref="P40:Q40"/>
    <mergeCell ref="H46:M46"/>
    <mergeCell ref="H47:M47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8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opLeftCell="B1" zoomScale="85" zoomScaleNormal="85" workbookViewId="0">
      <selection activeCell="B1" sqref="B1:Y2"/>
    </sheetView>
  </sheetViews>
  <sheetFormatPr baseColWidth="10" defaultColWidth="11.42578125" defaultRowHeight="12.75"/>
  <cols>
    <col min="1" max="1" width="2.140625" style="25" customWidth="1"/>
    <col min="2" max="2" width="21.28515625" style="274" customWidth="1"/>
    <col min="3" max="3" width="15.7109375" style="274" customWidth="1"/>
    <col min="4" max="4" width="28.7109375" style="274" customWidth="1"/>
    <col min="5" max="5" width="9.28515625" style="274" customWidth="1"/>
    <col min="6" max="6" width="12.28515625" style="274" customWidth="1"/>
    <col min="7" max="7" width="9.85546875" style="274" customWidth="1"/>
    <col min="8" max="8" width="10.42578125" style="274" customWidth="1"/>
    <col min="9" max="13" width="12.7109375" style="274" customWidth="1"/>
    <col min="14" max="14" width="11.42578125" style="274" customWidth="1"/>
    <col min="15" max="15" width="12.85546875" style="274" customWidth="1"/>
    <col min="16" max="16" width="10.85546875" style="25" customWidth="1"/>
    <col min="17" max="20" width="11.42578125" style="274"/>
    <col min="21" max="22" width="15.140625" style="274" bestFit="1" customWidth="1"/>
    <col min="23" max="25" width="11.5703125" style="274" bestFit="1" customWidth="1"/>
    <col min="26" max="16384" width="11.42578125" style="274"/>
  </cols>
  <sheetData>
    <row r="1" spans="2:25" ht="6" customHeight="1">
      <c r="B1" s="716" t="s">
        <v>490</v>
      </c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716"/>
      <c r="U1" s="716"/>
      <c r="V1" s="716"/>
      <c r="W1" s="716"/>
      <c r="X1" s="716"/>
      <c r="Y1" s="716"/>
    </row>
    <row r="2" spans="2:25" ht="13.5" customHeight="1"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  <c r="T2" s="716"/>
      <c r="U2" s="716"/>
      <c r="V2" s="716"/>
      <c r="W2" s="716"/>
      <c r="X2" s="716"/>
      <c r="Y2" s="716"/>
    </row>
    <row r="3" spans="2:25" ht="20.25" customHeight="1">
      <c r="B3" s="716" t="s">
        <v>661</v>
      </c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</row>
    <row r="4" spans="2:25" s="25" customFormat="1" ht="8.25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2:25" s="25" customFormat="1" ht="24" customHeight="1">
      <c r="D5" s="30" t="s">
        <v>3</v>
      </c>
      <c r="E5" s="288" t="s">
        <v>511</v>
      </c>
      <c r="F5" s="288"/>
      <c r="G5" s="287"/>
      <c r="H5" s="288"/>
      <c r="I5" s="288"/>
      <c r="J5" s="288"/>
      <c r="K5" s="288"/>
      <c r="L5" s="72"/>
      <c r="M5" s="72"/>
      <c r="N5" s="76"/>
      <c r="O5" s="244"/>
    </row>
    <row r="6" spans="2:25" s="25" customFormat="1" ht="8.25" customHeight="1"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</row>
    <row r="7" spans="2:25" ht="15" customHeight="1">
      <c r="B7" s="872" t="s">
        <v>463</v>
      </c>
      <c r="C7" s="873"/>
      <c r="D7" s="874" t="s">
        <v>464</v>
      </c>
      <c r="E7" s="752"/>
      <c r="F7" s="752"/>
      <c r="G7" s="752"/>
      <c r="H7" s="875"/>
      <c r="I7" s="876" t="s">
        <v>465</v>
      </c>
      <c r="J7" s="876"/>
      <c r="K7" s="876"/>
      <c r="L7" s="876"/>
      <c r="M7" s="876"/>
      <c r="N7" s="876"/>
      <c r="O7" s="876"/>
      <c r="P7" s="876" t="s">
        <v>466</v>
      </c>
      <c r="Q7" s="876"/>
      <c r="R7" s="876"/>
      <c r="S7" s="876"/>
      <c r="T7" s="876"/>
      <c r="U7" s="876" t="s">
        <v>467</v>
      </c>
      <c r="V7" s="876"/>
      <c r="W7" s="876"/>
      <c r="X7" s="876"/>
      <c r="Y7" s="876"/>
    </row>
    <row r="8" spans="2:25">
      <c r="B8" s="877" t="s">
        <v>468</v>
      </c>
      <c r="C8" s="877" t="s">
        <v>469</v>
      </c>
      <c r="D8" s="879" t="s">
        <v>470</v>
      </c>
      <c r="E8" s="879" t="s">
        <v>471</v>
      </c>
      <c r="F8" s="879" t="s">
        <v>472</v>
      </c>
      <c r="G8" s="879" t="s">
        <v>473</v>
      </c>
      <c r="H8" s="879" t="s">
        <v>456</v>
      </c>
      <c r="I8" s="881" t="s">
        <v>474</v>
      </c>
      <c r="J8" s="881" t="s">
        <v>475</v>
      </c>
      <c r="K8" s="881" t="s">
        <v>476</v>
      </c>
      <c r="L8" s="881" t="s">
        <v>477</v>
      </c>
      <c r="M8" s="881" t="s">
        <v>478</v>
      </c>
      <c r="N8" s="881" t="s">
        <v>479</v>
      </c>
      <c r="O8" s="881" t="s">
        <v>480</v>
      </c>
      <c r="P8" s="881" t="s">
        <v>481</v>
      </c>
      <c r="Q8" s="881" t="s">
        <v>482</v>
      </c>
      <c r="R8" s="881" t="s">
        <v>483</v>
      </c>
      <c r="S8" s="884" t="s">
        <v>484</v>
      </c>
      <c r="T8" s="885"/>
      <c r="U8" s="881" t="s">
        <v>228</v>
      </c>
      <c r="V8" s="881" t="s">
        <v>207</v>
      </c>
      <c r="W8" s="881" t="s">
        <v>208</v>
      </c>
      <c r="X8" s="884" t="s">
        <v>485</v>
      </c>
      <c r="Y8" s="885"/>
    </row>
    <row r="9" spans="2:25" ht="25.5">
      <c r="B9" s="878"/>
      <c r="C9" s="878"/>
      <c r="D9" s="880"/>
      <c r="E9" s="880"/>
      <c r="F9" s="880"/>
      <c r="G9" s="880"/>
      <c r="H9" s="880"/>
      <c r="I9" s="882"/>
      <c r="J9" s="882"/>
      <c r="K9" s="882"/>
      <c r="L9" s="882"/>
      <c r="M9" s="882"/>
      <c r="N9" s="882"/>
      <c r="O9" s="882"/>
      <c r="P9" s="882"/>
      <c r="Q9" s="882"/>
      <c r="R9" s="882"/>
      <c r="S9" s="595" t="s">
        <v>486</v>
      </c>
      <c r="T9" s="595" t="s">
        <v>487</v>
      </c>
      <c r="U9" s="883"/>
      <c r="V9" s="883"/>
      <c r="W9" s="883"/>
      <c r="X9" s="596" t="s">
        <v>488</v>
      </c>
      <c r="Y9" s="596" t="s">
        <v>489</v>
      </c>
    </row>
    <row r="10" spans="2:25" ht="15" customHeight="1">
      <c r="B10" s="511"/>
      <c r="C10" s="512"/>
      <c r="D10" s="513"/>
      <c r="E10" s="496"/>
      <c r="F10" s="496"/>
      <c r="G10" s="497"/>
      <c r="H10" s="514"/>
      <c r="I10" s="515"/>
      <c r="J10" s="516"/>
      <c r="K10" s="516"/>
      <c r="L10" s="516"/>
      <c r="M10" s="516"/>
      <c r="N10" s="516"/>
      <c r="O10" s="517"/>
      <c r="P10" s="518"/>
      <c r="Q10" s="276"/>
      <c r="R10" s="276"/>
      <c r="S10" s="276"/>
      <c r="T10" s="277"/>
      <c r="U10" s="623">
        <v>120707460.06</v>
      </c>
      <c r="V10" s="623">
        <v>147003638.11000001</v>
      </c>
      <c r="W10" s="623">
        <v>152758.72</v>
      </c>
      <c r="X10" s="623">
        <v>1.2655284099596521E-3</v>
      </c>
      <c r="Y10" s="624">
        <v>1.0391492480321717E-3</v>
      </c>
    </row>
    <row r="11" spans="2:25" ht="38.25">
      <c r="B11" s="519" t="s">
        <v>585</v>
      </c>
      <c r="C11" s="520"/>
      <c r="D11" s="521" t="s">
        <v>586</v>
      </c>
      <c r="E11" s="496" t="s">
        <v>587</v>
      </c>
      <c r="F11" s="496" t="s">
        <v>588</v>
      </c>
      <c r="G11" s="496" t="s">
        <v>589</v>
      </c>
      <c r="H11" s="625" t="s">
        <v>590</v>
      </c>
      <c r="I11" s="625" t="s">
        <v>591</v>
      </c>
      <c r="J11" s="626" t="s">
        <v>592</v>
      </c>
      <c r="K11" s="626" t="s">
        <v>593</v>
      </c>
      <c r="L11" s="626" t="s">
        <v>594</v>
      </c>
      <c r="M11" s="626" t="s">
        <v>595</v>
      </c>
      <c r="N11" s="626" t="s">
        <v>596</v>
      </c>
      <c r="O11" s="627" t="s">
        <v>591</v>
      </c>
      <c r="P11" s="590">
        <v>6000</v>
      </c>
      <c r="Q11" s="278"/>
      <c r="R11" s="278">
        <v>6078</v>
      </c>
      <c r="S11" s="628">
        <v>1.0129999999999999</v>
      </c>
      <c r="T11" s="279"/>
      <c r="U11" s="629">
        <v>30226146.120000001</v>
      </c>
      <c r="V11" s="629">
        <v>31496277.629999999</v>
      </c>
      <c r="W11" s="629">
        <v>80</v>
      </c>
      <c r="X11" s="629">
        <v>2.6467151876522456E-6</v>
      </c>
      <c r="Y11" s="630">
        <v>2.5399826906466092E-6</v>
      </c>
    </row>
    <row r="12" spans="2:25" ht="38.25">
      <c r="B12" s="519" t="s">
        <v>585</v>
      </c>
      <c r="C12" s="520"/>
      <c r="D12" s="521" t="s">
        <v>586</v>
      </c>
      <c r="E12" s="496" t="s">
        <v>587</v>
      </c>
      <c r="F12" s="496" t="s">
        <v>588</v>
      </c>
      <c r="G12" s="497" t="s">
        <v>597</v>
      </c>
      <c r="H12" s="522" t="s">
        <v>590</v>
      </c>
      <c r="I12" s="522" t="s">
        <v>591</v>
      </c>
      <c r="J12" s="523" t="s">
        <v>598</v>
      </c>
      <c r="K12" s="523" t="s">
        <v>599</v>
      </c>
      <c r="L12" s="523" t="s">
        <v>594</v>
      </c>
      <c r="M12" s="523" t="s">
        <v>595</v>
      </c>
      <c r="N12" s="523" t="s">
        <v>596</v>
      </c>
      <c r="O12" s="524" t="s">
        <v>591</v>
      </c>
      <c r="P12" s="590">
        <v>6000</v>
      </c>
      <c r="Q12" s="278"/>
      <c r="R12" s="278">
        <v>6078</v>
      </c>
      <c r="S12" s="628">
        <v>1.0129999999999999</v>
      </c>
      <c r="T12" s="279"/>
      <c r="U12" s="629">
        <v>7925646.7300000004</v>
      </c>
      <c r="V12" s="629">
        <v>9353947.1799999997</v>
      </c>
      <c r="W12" s="629">
        <v>355</v>
      </c>
      <c r="X12" s="629">
        <v>4.4791297428922873E-5</v>
      </c>
      <c r="Y12" s="630">
        <v>3.7951892732411178E-5</v>
      </c>
    </row>
    <row r="13" spans="2:25" ht="76.5">
      <c r="B13" s="519" t="s">
        <v>585</v>
      </c>
      <c r="C13" s="520">
        <v>1.2</v>
      </c>
      <c r="D13" s="521" t="s">
        <v>586</v>
      </c>
      <c r="E13" s="496" t="s">
        <v>587</v>
      </c>
      <c r="F13" s="496" t="s">
        <v>588</v>
      </c>
      <c r="G13" s="497" t="s">
        <v>600</v>
      </c>
      <c r="H13" s="514" t="s">
        <v>590</v>
      </c>
      <c r="I13" s="514" t="s">
        <v>601</v>
      </c>
      <c r="J13" s="471" t="s">
        <v>602</v>
      </c>
      <c r="K13" s="471" t="s">
        <v>599</v>
      </c>
      <c r="L13" s="471" t="s">
        <v>594</v>
      </c>
      <c r="M13" s="471" t="s">
        <v>595</v>
      </c>
      <c r="N13" s="471" t="s">
        <v>603</v>
      </c>
      <c r="O13" s="496" t="s">
        <v>601</v>
      </c>
      <c r="P13" s="590">
        <v>20</v>
      </c>
      <c r="Q13" s="278"/>
      <c r="R13" s="278">
        <v>20</v>
      </c>
      <c r="S13" s="628">
        <v>1</v>
      </c>
      <c r="T13" s="279"/>
      <c r="U13" s="629">
        <v>30004358.300000001</v>
      </c>
      <c r="V13" s="629">
        <v>30304967.02</v>
      </c>
      <c r="W13" s="629">
        <v>152323.72</v>
      </c>
      <c r="X13" s="629">
        <v>5.0767198044025493E-3</v>
      </c>
      <c r="Y13" s="630">
        <v>5.0263615168916953E-3</v>
      </c>
    </row>
    <row r="14" spans="2:25" ht="178.5">
      <c r="B14" s="519" t="s">
        <v>585</v>
      </c>
      <c r="C14" s="520">
        <v>1.6</v>
      </c>
      <c r="D14" s="521" t="s">
        <v>586</v>
      </c>
      <c r="E14" s="496" t="s">
        <v>587</v>
      </c>
      <c r="F14" s="496" t="s">
        <v>588</v>
      </c>
      <c r="G14" s="496" t="s">
        <v>604</v>
      </c>
      <c r="H14" s="514" t="s">
        <v>590</v>
      </c>
      <c r="I14" s="514" t="s">
        <v>605</v>
      </c>
      <c r="J14" s="471" t="s">
        <v>606</v>
      </c>
      <c r="K14" s="471" t="s">
        <v>599</v>
      </c>
      <c r="L14" s="471" t="s">
        <v>607</v>
      </c>
      <c r="M14" s="471" t="s">
        <v>608</v>
      </c>
      <c r="N14" s="471" t="s">
        <v>596</v>
      </c>
      <c r="O14" s="496" t="s">
        <v>609</v>
      </c>
      <c r="P14" s="590">
        <v>4</v>
      </c>
      <c r="Q14" s="278"/>
      <c r="R14" s="278">
        <v>0</v>
      </c>
      <c r="S14" s="628">
        <v>0</v>
      </c>
      <c r="T14" s="279"/>
      <c r="U14" s="629">
        <v>27386605.75</v>
      </c>
      <c r="V14" s="629">
        <v>27386605.75</v>
      </c>
      <c r="W14" s="629">
        <v>0</v>
      </c>
      <c r="X14" s="629">
        <v>0</v>
      </c>
      <c r="Y14" s="630">
        <v>0</v>
      </c>
    </row>
    <row r="15" spans="2:25" ht="267.75">
      <c r="B15" s="519" t="s">
        <v>585</v>
      </c>
      <c r="C15" s="520">
        <v>1.1000000000000001</v>
      </c>
      <c r="D15" s="521" t="s">
        <v>586</v>
      </c>
      <c r="E15" s="496" t="s">
        <v>587</v>
      </c>
      <c r="F15" s="496" t="s">
        <v>588</v>
      </c>
      <c r="G15" s="497" t="s">
        <v>610</v>
      </c>
      <c r="H15" s="514" t="s">
        <v>590</v>
      </c>
      <c r="I15" s="514" t="s">
        <v>611</v>
      </c>
      <c r="J15" s="471" t="s">
        <v>612</v>
      </c>
      <c r="K15" s="471" t="s">
        <v>599</v>
      </c>
      <c r="L15" s="471" t="s">
        <v>594</v>
      </c>
      <c r="M15" s="471" t="s">
        <v>595</v>
      </c>
      <c r="N15" s="471" t="s">
        <v>613</v>
      </c>
      <c r="O15" s="496" t="s">
        <v>614</v>
      </c>
      <c r="P15" s="590">
        <v>28</v>
      </c>
      <c r="Q15" s="278"/>
      <c r="R15" s="278">
        <v>0</v>
      </c>
      <c r="S15" s="628">
        <v>0</v>
      </c>
      <c r="T15" s="279"/>
      <c r="U15" s="629">
        <v>3057955.62</v>
      </c>
      <c r="V15" s="629">
        <v>3467175.3</v>
      </c>
      <c r="W15" s="629">
        <v>0</v>
      </c>
      <c r="X15" s="629">
        <v>0</v>
      </c>
      <c r="Y15" s="630">
        <v>0</v>
      </c>
    </row>
    <row r="16" spans="2:25" ht="165.75">
      <c r="B16" s="519" t="s">
        <v>585</v>
      </c>
      <c r="C16" s="520">
        <v>2.6</v>
      </c>
      <c r="D16" s="521" t="s">
        <v>615</v>
      </c>
      <c r="E16" s="496" t="s">
        <v>587</v>
      </c>
      <c r="F16" s="496" t="s">
        <v>588</v>
      </c>
      <c r="G16" s="497" t="s">
        <v>616</v>
      </c>
      <c r="H16" s="514" t="s">
        <v>590</v>
      </c>
      <c r="I16" s="514" t="s">
        <v>617</v>
      </c>
      <c r="J16" s="471" t="s">
        <v>618</v>
      </c>
      <c r="K16" s="471" t="s">
        <v>599</v>
      </c>
      <c r="L16" s="471" t="s">
        <v>594</v>
      </c>
      <c r="M16" s="471" t="s">
        <v>608</v>
      </c>
      <c r="N16" s="471" t="s">
        <v>619</v>
      </c>
      <c r="O16" s="496" t="s">
        <v>617</v>
      </c>
      <c r="P16" s="590">
        <v>880</v>
      </c>
      <c r="Q16" s="278"/>
      <c r="R16" s="278">
        <v>0</v>
      </c>
      <c r="S16" s="628">
        <v>0</v>
      </c>
      <c r="T16" s="279"/>
      <c r="U16" s="629">
        <v>701389.39</v>
      </c>
      <c r="V16" s="629">
        <v>3701389.39</v>
      </c>
      <c r="W16" s="629">
        <v>0</v>
      </c>
      <c r="X16" s="629">
        <v>0</v>
      </c>
      <c r="Y16" s="630">
        <v>0</v>
      </c>
    </row>
    <row r="17" spans="2:25" ht="165.75">
      <c r="B17" s="519" t="s">
        <v>585</v>
      </c>
      <c r="C17" s="520">
        <v>1.1000000000000001</v>
      </c>
      <c r="D17" s="521" t="s">
        <v>586</v>
      </c>
      <c r="E17" s="496" t="s">
        <v>587</v>
      </c>
      <c r="F17" s="496" t="s">
        <v>588</v>
      </c>
      <c r="G17" s="497" t="s">
        <v>620</v>
      </c>
      <c r="H17" s="514" t="s">
        <v>590</v>
      </c>
      <c r="I17" s="514" t="s">
        <v>621</v>
      </c>
      <c r="J17" s="471" t="s">
        <v>622</v>
      </c>
      <c r="K17" s="471" t="s">
        <v>599</v>
      </c>
      <c r="L17" s="471" t="s">
        <v>594</v>
      </c>
      <c r="M17" s="471" t="s">
        <v>608</v>
      </c>
      <c r="N17" s="471" t="s">
        <v>623</v>
      </c>
      <c r="O17" s="496" t="s">
        <v>624</v>
      </c>
      <c r="P17" s="590">
        <v>1216</v>
      </c>
      <c r="Q17" s="278"/>
      <c r="R17" s="278">
        <v>0</v>
      </c>
      <c r="S17" s="628">
        <v>0</v>
      </c>
      <c r="T17" s="279"/>
      <c r="U17" s="629">
        <v>2108553.9</v>
      </c>
      <c r="V17" s="629">
        <v>2108553.9</v>
      </c>
      <c r="W17" s="629">
        <v>0</v>
      </c>
      <c r="X17" s="629">
        <v>0</v>
      </c>
      <c r="Y17" s="630">
        <v>0</v>
      </c>
    </row>
    <row r="18" spans="2:25" ht="191.25">
      <c r="B18" s="519" t="s">
        <v>585</v>
      </c>
      <c r="C18" s="520">
        <v>1.1000000000000001</v>
      </c>
      <c r="D18" s="521" t="s">
        <v>586</v>
      </c>
      <c r="E18" s="496" t="s">
        <v>587</v>
      </c>
      <c r="F18" s="496" t="s">
        <v>588</v>
      </c>
      <c r="G18" s="497" t="s">
        <v>625</v>
      </c>
      <c r="H18" s="514" t="s">
        <v>590</v>
      </c>
      <c r="I18" s="514" t="s">
        <v>626</v>
      </c>
      <c r="J18" s="471" t="s">
        <v>627</v>
      </c>
      <c r="K18" s="471" t="s">
        <v>599</v>
      </c>
      <c r="L18" s="471" t="s">
        <v>594</v>
      </c>
      <c r="M18" s="471" t="s">
        <v>595</v>
      </c>
      <c r="N18" s="471" t="s">
        <v>628</v>
      </c>
      <c r="O18" s="496" t="s">
        <v>626</v>
      </c>
      <c r="P18" s="590">
        <v>6</v>
      </c>
      <c r="Q18" s="278"/>
      <c r="R18" s="278">
        <v>6</v>
      </c>
      <c r="S18" s="628">
        <v>1</v>
      </c>
      <c r="T18" s="279"/>
      <c r="U18" s="629">
        <v>2975173.98</v>
      </c>
      <c r="V18" s="629">
        <v>2975173.98</v>
      </c>
      <c r="W18" s="629">
        <v>0</v>
      </c>
      <c r="X18" s="629">
        <v>0</v>
      </c>
      <c r="Y18" s="630">
        <v>0</v>
      </c>
    </row>
    <row r="19" spans="2:25" ht="127.5">
      <c r="B19" s="519" t="s">
        <v>585</v>
      </c>
      <c r="C19" s="520">
        <v>1.2</v>
      </c>
      <c r="D19" s="521" t="s">
        <v>586</v>
      </c>
      <c r="E19" s="496" t="s">
        <v>587</v>
      </c>
      <c r="F19" s="496" t="s">
        <v>588</v>
      </c>
      <c r="G19" s="497" t="s">
        <v>629</v>
      </c>
      <c r="H19" s="514" t="s">
        <v>590</v>
      </c>
      <c r="I19" s="514" t="s">
        <v>630</v>
      </c>
      <c r="J19" s="471" t="s">
        <v>631</v>
      </c>
      <c r="K19" s="471" t="s">
        <v>593</v>
      </c>
      <c r="L19" s="471" t="s">
        <v>594</v>
      </c>
      <c r="M19" s="471" t="s">
        <v>632</v>
      </c>
      <c r="N19" s="471" t="s">
        <v>633</v>
      </c>
      <c r="O19" s="496" t="s">
        <v>634</v>
      </c>
      <c r="P19" s="590">
        <v>168</v>
      </c>
      <c r="Q19" s="278"/>
      <c r="R19" s="278">
        <v>415</v>
      </c>
      <c r="S19" s="628">
        <v>2.4702380952380953</v>
      </c>
      <c r="T19" s="279"/>
      <c r="U19" s="629">
        <v>6387532.6699999999</v>
      </c>
      <c r="V19" s="629">
        <v>6387532.6699999999</v>
      </c>
      <c r="W19" s="629">
        <v>0</v>
      </c>
      <c r="X19" s="629">
        <v>0</v>
      </c>
      <c r="Y19" s="630">
        <v>0</v>
      </c>
    </row>
    <row r="20" spans="2:25" ht="153">
      <c r="B20" s="519" t="s">
        <v>585</v>
      </c>
      <c r="C20" s="520">
        <v>1.4</v>
      </c>
      <c r="D20" s="521" t="s">
        <v>586</v>
      </c>
      <c r="E20" s="496" t="s">
        <v>587</v>
      </c>
      <c r="F20" s="496" t="s">
        <v>588</v>
      </c>
      <c r="G20" s="497" t="s">
        <v>635</v>
      </c>
      <c r="H20" s="514" t="s">
        <v>590</v>
      </c>
      <c r="I20" s="514" t="s">
        <v>636</v>
      </c>
      <c r="J20" s="471" t="s">
        <v>637</v>
      </c>
      <c r="K20" s="471" t="s">
        <v>599</v>
      </c>
      <c r="L20" s="471" t="s">
        <v>594</v>
      </c>
      <c r="M20" s="471" t="s">
        <v>608</v>
      </c>
      <c r="N20" s="471" t="s">
        <v>638</v>
      </c>
      <c r="O20" s="496" t="s">
        <v>639</v>
      </c>
      <c r="P20" s="590">
        <v>1094</v>
      </c>
      <c r="Q20" s="278"/>
      <c r="R20" s="278">
        <v>614</v>
      </c>
      <c r="S20" s="628">
        <v>0.56124314442413159</v>
      </c>
      <c r="T20" s="279"/>
      <c r="U20" s="629">
        <v>127291.9</v>
      </c>
      <c r="V20" s="629">
        <v>127291.9</v>
      </c>
      <c r="W20" s="629">
        <v>0</v>
      </c>
      <c r="X20" s="629">
        <v>0</v>
      </c>
      <c r="Y20" s="630">
        <v>0</v>
      </c>
    </row>
    <row r="21" spans="2:25" ht="191.25">
      <c r="B21" s="519" t="s">
        <v>585</v>
      </c>
      <c r="C21" s="520">
        <v>2.4</v>
      </c>
      <c r="D21" s="521" t="s">
        <v>586</v>
      </c>
      <c r="E21" s="496" t="s">
        <v>587</v>
      </c>
      <c r="F21" s="496" t="s">
        <v>588</v>
      </c>
      <c r="G21" s="497" t="s">
        <v>640</v>
      </c>
      <c r="H21" s="514" t="s">
        <v>590</v>
      </c>
      <c r="I21" s="514" t="s">
        <v>641</v>
      </c>
      <c r="J21" s="471" t="s">
        <v>642</v>
      </c>
      <c r="K21" s="471" t="s">
        <v>593</v>
      </c>
      <c r="L21" s="471" t="s">
        <v>594</v>
      </c>
      <c r="M21" s="471" t="s">
        <v>608</v>
      </c>
      <c r="N21" s="471" t="s">
        <v>643</v>
      </c>
      <c r="O21" s="496" t="s">
        <v>644</v>
      </c>
      <c r="P21" s="590">
        <v>637</v>
      </c>
      <c r="Q21" s="278"/>
      <c r="R21" s="278">
        <v>0</v>
      </c>
      <c r="S21" s="628">
        <v>0</v>
      </c>
      <c r="T21" s="279"/>
      <c r="U21" s="629">
        <v>9534341.9600000009</v>
      </c>
      <c r="V21" s="629">
        <v>6564241.96</v>
      </c>
      <c r="W21" s="629">
        <v>0</v>
      </c>
      <c r="X21" s="629">
        <v>0</v>
      </c>
      <c r="Y21" s="630">
        <v>0</v>
      </c>
    </row>
    <row r="22" spans="2:25" ht="127.5">
      <c r="B22" s="519" t="s">
        <v>585</v>
      </c>
      <c r="C22" s="520">
        <v>2.5</v>
      </c>
      <c r="D22" s="521" t="s">
        <v>586</v>
      </c>
      <c r="E22" s="496" t="s">
        <v>587</v>
      </c>
      <c r="F22" s="496" t="s">
        <v>588</v>
      </c>
      <c r="G22" s="497" t="s">
        <v>645</v>
      </c>
      <c r="H22" s="514" t="s">
        <v>590</v>
      </c>
      <c r="I22" s="514" t="s">
        <v>646</v>
      </c>
      <c r="J22" s="471" t="s">
        <v>649</v>
      </c>
      <c r="K22" s="471" t="s">
        <v>599</v>
      </c>
      <c r="L22" s="471" t="s">
        <v>594</v>
      </c>
      <c r="M22" s="471" t="s">
        <v>595</v>
      </c>
      <c r="N22" s="471" t="s">
        <v>647</v>
      </c>
      <c r="O22" s="496" t="s">
        <v>646</v>
      </c>
      <c r="P22" s="590">
        <v>16</v>
      </c>
      <c r="Q22" s="278"/>
      <c r="R22" s="278">
        <v>0</v>
      </c>
      <c r="S22" s="628">
        <v>0</v>
      </c>
      <c r="T22" s="279"/>
      <c r="U22" s="629">
        <v>272463.74</v>
      </c>
      <c r="V22" s="629">
        <v>272463.74</v>
      </c>
      <c r="W22" s="629">
        <v>0</v>
      </c>
      <c r="X22" s="629">
        <v>0</v>
      </c>
      <c r="Y22" s="630">
        <v>0</v>
      </c>
    </row>
    <row r="23" spans="2:25">
      <c r="B23" s="519"/>
      <c r="C23" s="520"/>
      <c r="D23" s="521"/>
      <c r="E23" s="498"/>
      <c r="F23" s="498"/>
      <c r="G23" s="498"/>
      <c r="H23" s="525"/>
      <c r="I23" s="525"/>
      <c r="J23" s="526"/>
      <c r="K23" s="526"/>
      <c r="L23" s="526"/>
      <c r="M23" s="526"/>
      <c r="N23" s="526"/>
      <c r="O23" s="498"/>
      <c r="P23" s="590"/>
      <c r="Q23" s="278"/>
      <c r="R23" s="278"/>
      <c r="S23" s="278"/>
      <c r="T23" s="279"/>
      <c r="U23" s="278"/>
      <c r="V23" s="278"/>
      <c r="W23" s="278"/>
      <c r="X23" s="278"/>
      <c r="Y23" s="279"/>
    </row>
    <row r="24" spans="2:25">
      <c r="B24" s="519"/>
      <c r="C24" s="520"/>
      <c r="D24" s="521"/>
      <c r="E24" s="496"/>
      <c r="F24" s="496"/>
      <c r="G24" s="497"/>
      <c r="H24" s="514"/>
      <c r="I24" s="514"/>
      <c r="J24" s="471"/>
      <c r="K24" s="471"/>
      <c r="L24" s="471"/>
      <c r="M24" s="471"/>
      <c r="N24" s="471"/>
      <c r="O24" s="496"/>
      <c r="P24" s="590"/>
      <c r="Q24" s="278"/>
      <c r="R24" s="278"/>
      <c r="S24" s="278"/>
      <c r="T24" s="279"/>
      <c r="U24" s="278"/>
      <c r="V24" s="278"/>
      <c r="W24" s="278"/>
      <c r="X24" s="278"/>
      <c r="Y24" s="279"/>
    </row>
    <row r="25" spans="2:25">
      <c r="B25" s="519"/>
      <c r="C25" s="520"/>
      <c r="D25" s="521"/>
      <c r="E25" s="496"/>
      <c r="F25" s="496"/>
      <c r="G25" s="497"/>
      <c r="H25" s="514"/>
      <c r="I25" s="514"/>
      <c r="J25" s="471"/>
      <c r="K25" s="471"/>
      <c r="L25" s="471"/>
      <c r="M25" s="471"/>
      <c r="N25" s="471"/>
      <c r="O25" s="496"/>
      <c r="P25" s="590"/>
      <c r="Q25" s="278"/>
      <c r="R25" s="278"/>
      <c r="S25" s="278"/>
      <c r="T25" s="279"/>
      <c r="U25" s="278"/>
      <c r="V25" s="278"/>
      <c r="W25" s="278"/>
      <c r="X25" s="278"/>
      <c r="Y25" s="279"/>
    </row>
    <row r="26" spans="2:25">
      <c r="B26" s="519"/>
      <c r="C26" s="520"/>
      <c r="D26" s="521"/>
      <c r="E26" s="496"/>
      <c r="F26" s="496"/>
      <c r="G26" s="497"/>
      <c r="H26" s="514"/>
      <c r="I26" s="514"/>
      <c r="J26" s="471"/>
      <c r="K26" s="471"/>
      <c r="L26" s="471"/>
      <c r="M26" s="471"/>
      <c r="N26" s="471"/>
      <c r="O26" s="496"/>
      <c r="P26" s="590"/>
      <c r="Q26" s="278"/>
      <c r="R26" s="278"/>
      <c r="S26" s="278"/>
      <c r="T26" s="279"/>
      <c r="U26" s="278"/>
      <c r="V26" s="278"/>
      <c r="W26" s="278"/>
      <c r="X26" s="278"/>
      <c r="Y26" s="279"/>
    </row>
    <row r="27" spans="2:25">
      <c r="B27" s="519"/>
      <c r="C27" s="520"/>
      <c r="D27" s="521"/>
      <c r="E27" s="498"/>
      <c r="F27" s="498"/>
      <c r="G27" s="498"/>
      <c r="H27" s="525"/>
      <c r="I27" s="525"/>
      <c r="J27" s="526"/>
      <c r="K27" s="526"/>
      <c r="L27" s="526"/>
      <c r="M27" s="526"/>
      <c r="N27" s="526"/>
      <c r="O27" s="498"/>
      <c r="P27" s="590"/>
      <c r="Q27" s="278"/>
      <c r="R27" s="278"/>
      <c r="S27" s="278"/>
      <c r="T27" s="279"/>
      <c r="U27" s="278"/>
      <c r="V27" s="278"/>
      <c r="W27" s="278"/>
      <c r="X27" s="278"/>
      <c r="Y27" s="279"/>
    </row>
    <row r="28" spans="2:25">
      <c r="B28" s="519"/>
      <c r="C28" s="520"/>
      <c r="D28" s="521"/>
      <c r="E28" s="496"/>
      <c r="F28" s="496"/>
      <c r="G28" s="497"/>
      <c r="H28" s="514"/>
      <c r="I28" s="514"/>
      <c r="J28" s="471"/>
      <c r="K28" s="471"/>
      <c r="L28" s="471"/>
      <c r="M28" s="471"/>
      <c r="N28" s="471"/>
      <c r="O28" s="496"/>
      <c r="P28" s="590"/>
      <c r="Q28" s="278"/>
      <c r="R28" s="278"/>
      <c r="S28" s="278"/>
      <c r="T28" s="279"/>
      <c r="U28" s="278"/>
      <c r="V28" s="278"/>
      <c r="W28" s="278"/>
      <c r="X28" s="278"/>
      <c r="Y28" s="279"/>
    </row>
    <row r="29" spans="2:25">
      <c r="B29" s="519"/>
      <c r="C29" s="520"/>
      <c r="D29" s="521"/>
      <c r="E29" s="496"/>
      <c r="F29" s="496"/>
      <c r="G29" s="497"/>
      <c r="H29" s="514"/>
      <c r="I29" s="514"/>
      <c r="J29" s="471"/>
      <c r="K29" s="471"/>
      <c r="L29" s="471"/>
      <c r="M29" s="471"/>
      <c r="N29" s="471"/>
      <c r="O29" s="496"/>
      <c r="P29" s="590"/>
      <c r="Q29" s="278"/>
      <c r="R29" s="278"/>
      <c r="S29" s="278"/>
      <c r="T29" s="279"/>
      <c r="U29" s="278"/>
      <c r="V29" s="278"/>
      <c r="W29" s="278"/>
      <c r="X29" s="278"/>
      <c r="Y29" s="279"/>
    </row>
    <row r="30" spans="2:25">
      <c r="B30" s="519"/>
      <c r="C30" s="520"/>
      <c r="D30" s="521"/>
      <c r="E30" s="498"/>
      <c r="F30" s="498"/>
      <c r="G30" s="498"/>
      <c r="H30" s="525"/>
      <c r="I30" s="525"/>
      <c r="J30" s="526"/>
      <c r="K30" s="526"/>
      <c r="L30" s="526"/>
      <c r="M30" s="526"/>
      <c r="N30" s="526"/>
      <c r="O30" s="498"/>
      <c r="P30" s="590"/>
      <c r="Q30" s="278"/>
      <c r="R30" s="278"/>
      <c r="S30" s="278"/>
      <c r="T30" s="279"/>
      <c r="U30" s="278"/>
      <c r="V30" s="278"/>
      <c r="W30" s="278"/>
      <c r="X30" s="278"/>
      <c r="Y30" s="279"/>
    </row>
    <row r="31" spans="2:25">
      <c r="B31" s="519"/>
      <c r="C31" s="520"/>
      <c r="D31" s="521"/>
      <c r="E31" s="496"/>
      <c r="F31" s="496"/>
      <c r="G31" s="497"/>
      <c r="H31" s="514"/>
      <c r="I31" s="514"/>
      <c r="J31" s="471"/>
      <c r="K31" s="471"/>
      <c r="L31" s="471"/>
      <c r="M31" s="471"/>
      <c r="N31" s="471"/>
      <c r="O31" s="496"/>
      <c r="P31" s="590"/>
      <c r="Q31" s="278"/>
      <c r="R31" s="278"/>
      <c r="S31" s="278"/>
      <c r="T31" s="279"/>
      <c r="U31" s="278"/>
      <c r="V31" s="278"/>
      <c r="W31" s="278"/>
      <c r="X31" s="278"/>
      <c r="Y31" s="279"/>
    </row>
    <row r="32" spans="2:25">
      <c r="B32" s="519"/>
      <c r="C32" s="520"/>
      <c r="D32" s="521"/>
      <c r="E32" s="496"/>
      <c r="F32" s="496"/>
      <c r="G32" s="497"/>
      <c r="H32" s="514"/>
      <c r="I32" s="514"/>
      <c r="J32" s="471"/>
      <c r="K32" s="471"/>
      <c r="L32" s="471"/>
      <c r="M32" s="471"/>
      <c r="N32" s="471"/>
      <c r="O32" s="496"/>
      <c r="P32" s="590"/>
      <c r="Q32" s="278"/>
      <c r="R32" s="278"/>
      <c r="S32" s="278"/>
      <c r="T32" s="279"/>
      <c r="U32" s="278"/>
      <c r="V32" s="278"/>
      <c r="W32" s="278"/>
      <c r="X32" s="278"/>
      <c r="Y32" s="279"/>
    </row>
    <row r="33" spans="1:25">
      <c r="B33" s="519"/>
      <c r="C33" s="520"/>
      <c r="D33" s="521"/>
      <c r="E33" s="496"/>
      <c r="F33" s="496"/>
      <c r="G33" s="497"/>
      <c r="H33" s="514"/>
      <c r="I33" s="514"/>
      <c r="J33" s="471"/>
      <c r="K33" s="471"/>
      <c r="L33" s="471"/>
      <c r="M33" s="471"/>
      <c r="N33" s="471"/>
      <c r="O33" s="496"/>
      <c r="P33" s="590"/>
      <c r="Q33" s="278"/>
      <c r="R33" s="278"/>
      <c r="S33" s="278"/>
      <c r="T33" s="279"/>
      <c r="U33" s="278"/>
      <c r="V33" s="278"/>
      <c r="W33" s="278"/>
      <c r="X33" s="278"/>
      <c r="Y33" s="279"/>
    </row>
    <row r="34" spans="1:25">
      <c r="B34" s="519"/>
      <c r="C34" s="520"/>
      <c r="D34" s="521"/>
      <c r="E34" s="496"/>
      <c r="F34" s="496"/>
      <c r="G34" s="497"/>
      <c r="H34" s="514"/>
      <c r="I34" s="514"/>
      <c r="J34" s="471"/>
      <c r="K34" s="471"/>
      <c r="L34" s="471"/>
      <c r="M34" s="471"/>
      <c r="N34" s="471"/>
      <c r="O34" s="496"/>
      <c r="P34" s="590"/>
      <c r="Q34" s="278"/>
      <c r="R34" s="278"/>
      <c r="S34" s="278"/>
      <c r="T34" s="279"/>
      <c r="U34" s="278"/>
      <c r="V34" s="278"/>
      <c r="W34" s="278"/>
      <c r="X34" s="278"/>
      <c r="Y34" s="279"/>
    </row>
    <row r="35" spans="1:25">
      <c r="B35" s="519"/>
      <c r="C35" s="520"/>
      <c r="D35" s="521"/>
      <c r="E35" s="498"/>
      <c r="F35" s="498"/>
      <c r="G35" s="498"/>
      <c r="H35" s="525"/>
      <c r="I35" s="525"/>
      <c r="J35" s="526"/>
      <c r="K35" s="526"/>
      <c r="L35" s="526"/>
      <c r="M35" s="526"/>
      <c r="N35" s="526"/>
      <c r="O35" s="498"/>
      <c r="P35" s="590"/>
      <c r="Q35" s="278"/>
      <c r="R35" s="278"/>
      <c r="S35" s="278"/>
      <c r="T35" s="279"/>
      <c r="U35" s="278"/>
      <c r="V35" s="278"/>
      <c r="W35" s="278"/>
      <c r="X35" s="278"/>
      <c r="Y35" s="279"/>
    </row>
    <row r="36" spans="1:25">
      <c r="B36" s="519"/>
      <c r="C36" s="520"/>
      <c r="D36" s="521"/>
      <c r="E36" s="496"/>
      <c r="F36" s="496"/>
      <c r="G36" s="497"/>
      <c r="H36" s="514"/>
      <c r="I36" s="514"/>
      <c r="J36" s="471"/>
      <c r="K36" s="471"/>
      <c r="L36" s="471"/>
      <c r="M36" s="471"/>
      <c r="N36" s="471"/>
      <c r="O36" s="496"/>
      <c r="P36" s="590"/>
      <c r="Q36" s="278"/>
      <c r="R36" s="278"/>
      <c r="S36" s="278"/>
      <c r="T36" s="279"/>
      <c r="U36" s="278"/>
      <c r="V36" s="278"/>
      <c r="W36" s="278"/>
      <c r="X36" s="278"/>
      <c r="Y36" s="279"/>
    </row>
    <row r="37" spans="1:25" ht="15" customHeight="1">
      <c r="B37" s="519"/>
      <c r="C37" s="520"/>
      <c r="D37" s="521"/>
      <c r="E37" s="496"/>
      <c r="F37" s="496"/>
      <c r="G37" s="497"/>
      <c r="H37" s="514"/>
      <c r="I37" s="514"/>
      <c r="J37" s="471"/>
      <c r="K37" s="471"/>
      <c r="L37" s="471"/>
      <c r="M37" s="471"/>
      <c r="N37" s="471"/>
      <c r="O37" s="496"/>
      <c r="P37" s="590"/>
      <c r="Q37" s="278"/>
      <c r="R37" s="278"/>
      <c r="S37" s="278"/>
      <c r="T37" s="279"/>
      <c r="U37" s="278"/>
      <c r="V37" s="278"/>
      <c r="W37" s="278"/>
      <c r="X37" s="278"/>
      <c r="Y37" s="279"/>
    </row>
    <row r="38" spans="1:25" ht="15" customHeight="1">
      <c r="B38" s="519"/>
      <c r="C38" s="520"/>
      <c r="D38" s="521"/>
      <c r="E38" s="496"/>
      <c r="F38" s="496"/>
      <c r="G38" s="497"/>
      <c r="H38" s="514"/>
      <c r="I38" s="514"/>
      <c r="J38" s="471"/>
      <c r="K38" s="471"/>
      <c r="L38" s="471"/>
      <c r="M38" s="471"/>
      <c r="N38" s="471"/>
      <c r="O38" s="496"/>
      <c r="P38" s="590"/>
      <c r="Q38" s="278"/>
      <c r="R38" s="278"/>
      <c r="S38" s="278"/>
      <c r="T38" s="279"/>
      <c r="U38" s="278"/>
      <c r="V38" s="278"/>
      <c r="W38" s="278"/>
      <c r="X38" s="278"/>
      <c r="Y38" s="279"/>
    </row>
    <row r="39" spans="1:25" ht="15.75" customHeight="1">
      <c r="B39" s="519"/>
      <c r="C39" s="520"/>
      <c r="D39" s="521"/>
      <c r="E39" s="496"/>
      <c r="F39" s="496"/>
      <c r="G39" s="497"/>
      <c r="H39" s="514"/>
      <c r="I39" s="514"/>
      <c r="J39" s="471"/>
      <c r="K39" s="471"/>
      <c r="L39" s="471"/>
      <c r="M39" s="471"/>
      <c r="N39" s="471"/>
      <c r="O39" s="496"/>
      <c r="P39" s="590"/>
      <c r="Q39" s="278"/>
      <c r="R39" s="278"/>
      <c r="S39" s="278"/>
      <c r="T39" s="279"/>
      <c r="U39" s="278"/>
      <c r="V39" s="278"/>
      <c r="W39" s="278"/>
      <c r="X39" s="278"/>
      <c r="Y39" s="279"/>
    </row>
    <row r="40" spans="1:25">
      <c r="B40" s="527"/>
      <c r="C40" s="528"/>
      <c r="D40" s="529"/>
      <c r="E40" s="503"/>
      <c r="F40" s="503"/>
      <c r="G40" s="504"/>
      <c r="H40" s="530"/>
      <c r="I40" s="530"/>
      <c r="J40" s="531"/>
      <c r="K40" s="531"/>
      <c r="L40" s="531"/>
      <c r="M40" s="531"/>
      <c r="N40" s="531"/>
      <c r="O40" s="503"/>
      <c r="P40" s="72"/>
      <c r="Q40" s="280"/>
      <c r="R40" s="280"/>
      <c r="S40" s="280"/>
      <c r="T40" s="281"/>
      <c r="U40" s="278"/>
      <c r="V40" s="278"/>
      <c r="W40" s="278"/>
      <c r="X40" s="278"/>
      <c r="Y40" s="279"/>
    </row>
    <row r="41" spans="1:25" s="399" customFormat="1">
      <c r="A41" s="305"/>
      <c r="B41" s="428"/>
      <c r="C41" s="861" t="s">
        <v>232</v>
      </c>
      <c r="D41" s="862"/>
      <c r="E41" s="505"/>
      <c r="F41" s="505"/>
      <c r="G41" s="505"/>
      <c r="H41" s="505"/>
      <c r="I41" s="505">
        <v>0</v>
      </c>
      <c r="J41" s="505">
        <v>0</v>
      </c>
      <c r="K41" s="505">
        <v>0</v>
      </c>
      <c r="L41" s="505">
        <v>0</v>
      </c>
      <c r="M41" s="505">
        <v>0</v>
      </c>
      <c r="N41" s="505">
        <v>0</v>
      </c>
      <c r="O41" s="505">
        <v>0</v>
      </c>
      <c r="P41" s="532">
        <v>0</v>
      </c>
      <c r="Q41" s="533">
        <v>0</v>
      </c>
      <c r="R41" s="534">
        <v>0</v>
      </c>
      <c r="S41" s="535">
        <v>0</v>
      </c>
      <c r="T41" s="536">
        <v>0</v>
      </c>
      <c r="U41" s="536">
        <v>0</v>
      </c>
      <c r="V41" s="536">
        <v>0</v>
      </c>
      <c r="W41" s="536">
        <v>0</v>
      </c>
      <c r="X41" s="536">
        <v>0</v>
      </c>
      <c r="Y41" s="536">
        <v>0</v>
      </c>
    </row>
    <row r="42" spans="1: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25">
      <c r="B43" s="16" t="s">
        <v>76</v>
      </c>
      <c r="G43" s="25"/>
      <c r="H43" s="25"/>
      <c r="I43" s="25"/>
      <c r="J43" s="25"/>
      <c r="K43" s="25"/>
      <c r="L43" s="25"/>
      <c r="M43" s="25"/>
      <c r="N43" s="25"/>
      <c r="O43" s="25"/>
    </row>
    <row r="46" spans="1:25">
      <c r="D46" s="280"/>
      <c r="N46" s="278"/>
      <c r="O46" s="278"/>
    </row>
    <row r="47" spans="1:25">
      <c r="D47" s="589" t="s">
        <v>512</v>
      </c>
      <c r="H47" s="361"/>
      <c r="I47" s="361"/>
      <c r="J47" s="693" t="s">
        <v>648</v>
      </c>
      <c r="K47" s="693"/>
      <c r="L47" s="693"/>
      <c r="M47" s="693"/>
      <c r="N47" s="361"/>
      <c r="O47" s="361"/>
    </row>
    <row r="48" spans="1:25">
      <c r="D48" s="589" t="s">
        <v>581</v>
      </c>
      <c r="H48" s="694" t="s">
        <v>654</v>
      </c>
      <c r="I48" s="694"/>
      <c r="J48" s="694"/>
      <c r="K48" s="694"/>
      <c r="L48" s="694"/>
      <c r="M48" s="694"/>
      <c r="N48" s="694"/>
      <c r="O48" s="694"/>
    </row>
  </sheetData>
  <mergeCells count="32">
    <mergeCell ref="H48:O48"/>
    <mergeCell ref="U8:U9"/>
    <mergeCell ref="V8:V9"/>
    <mergeCell ref="W8:W9"/>
    <mergeCell ref="X8:Y8"/>
    <mergeCell ref="Q8:Q9"/>
    <mergeCell ref="R8:R9"/>
    <mergeCell ref="S8:T8"/>
    <mergeCell ref="C41:D41"/>
    <mergeCell ref="J47:M47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3622047244094491" right="0.70866141732283472" top="0.43307086614173229" bottom="0.74803149606299213" header="0.31496062992125984" footer="0.31496062992125984"/>
  <pageSetup scale="4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zoomScale="85" zoomScaleNormal="85" workbookViewId="0">
      <selection activeCell="A4" sqref="A4:C4"/>
    </sheetView>
  </sheetViews>
  <sheetFormatPr baseColWidth="10" defaultColWidth="11.42578125" defaultRowHeight="12.75"/>
  <cols>
    <col min="1" max="1" width="51.28515625" style="274" customWidth="1"/>
    <col min="2" max="2" width="20" style="274" customWidth="1"/>
    <col min="3" max="3" width="46.7109375" style="274" customWidth="1"/>
    <col min="4" max="16384" width="11.42578125" style="274"/>
  </cols>
  <sheetData>
    <row r="1" spans="1:9" s="25" customFormat="1"/>
    <row r="2" spans="1:9" s="25" customFormat="1">
      <c r="A2" s="681" t="s">
        <v>436</v>
      </c>
      <c r="B2" s="681"/>
      <c r="C2" s="681"/>
    </row>
    <row r="3" spans="1:9" s="25" customFormat="1" ht="20.25" customHeight="1">
      <c r="A3" s="681" t="s">
        <v>968</v>
      </c>
      <c r="B3" s="681"/>
      <c r="C3" s="681"/>
    </row>
    <row r="4" spans="1:9" s="25" customFormat="1" ht="15.75" customHeight="1">
      <c r="A4" s="681"/>
      <c r="B4" s="681"/>
      <c r="C4" s="681"/>
    </row>
    <row r="5" spans="1:9" s="25" customFormat="1" ht="9.75" customHeight="1">
      <c r="A5" s="29"/>
      <c r="B5" s="29"/>
      <c r="C5" s="29"/>
    </row>
    <row r="6" spans="1:9" s="25" customFormat="1" ht="9.75" customHeight="1">
      <c r="A6" s="886" t="s">
        <v>518</v>
      </c>
      <c r="B6" s="886"/>
      <c r="C6" s="31"/>
      <c r="D6" s="31"/>
      <c r="E6" s="31"/>
      <c r="F6" s="31"/>
      <c r="G6" s="31"/>
      <c r="H6" s="31"/>
      <c r="I6" s="32"/>
    </row>
    <row r="7" spans="1:9" s="25" customFormat="1" ht="9.75" customHeight="1" thickBot="1">
      <c r="A7" s="29"/>
      <c r="B7" s="29"/>
      <c r="C7" s="29"/>
    </row>
    <row r="8" spans="1:9" s="25" customFormat="1">
      <c r="A8" s="887" t="s">
        <v>428</v>
      </c>
      <c r="B8" s="889" t="s">
        <v>429</v>
      </c>
      <c r="C8" s="890"/>
    </row>
    <row r="9" spans="1:9" s="25" customFormat="1" ht="13.5" thickBot="1">
      <c r="A9" s="888"/>
      <c r="B9" s="537" t="s">
        <v>430</v>
      </c>
      <c r="C9" s="538" t="s">
        <v>431</v>
      </c>
    </row>
    <row r="10" spans="1:9" s="25" customFormat="1">
      <c r="A10" s="539"/>
      <c r="B10" s="540"/>
      <c r="C10" s="541"/>
    </row>
    <row r="11" spans="1:9" s="25" customFormat="1">
      <c r="A11" s="562" t="s">
        <v>519</v>
      </c>
      <c r="B11" s="540" t="s">
        <v>520</v>
      </c>
      <c r="C11" s="541" t="s">
        <v>521</v>
      </c>
    </row>
    <row r="12" spans="1:9" s="25" customFormat="1">
      <c r="A12" s="562" t="s">
        <v>522</v>
      </c>
      <c r="B12" s="540" t="s">
        <v>523</v>
      </c>
      <c r="C12" s="541" t="s">
        <v>524</v>
      </c>
    </row>
    <row r="13" spans="1:9" s="25" customFormat="1">
      <c r="A13" s="562" t="s">
        <v>525</v>
      </c>
      <c r="B13" s="540" t="s">
        <v>520</v>
      </c>
      <c r="C13" s="541" t="s">
        <v>526</v>
      </c>
    </row>
    <row r="14" spans="1:9" s="25" customFormat="1">
      <c r="A14" s="562" t="s">
        <v>527</v>
      </c>
      <c r="B14" s="540" t="s">
        <v>523</v>
      </c>
      <c r="C14" s="541" t="s">
        <v>528</v>
      </c>
    </row>
    <row r="15" spans="1:9" s="25" customFormat="1">
      <c r="A15" s="562" t="s">
        <v>529</v>
      </c>
      <c r="B15" s="540" t="s">
        <v>520</v>
      </c>
      <c r="C15" s="541">
        <v>3387669</v>
      </c>
    </row>
    <row r="16" spans="1:9" s="25" customFormat="1">
      <c r="A16" s="562" t="s">
        <v>530</v>
      </c>
      <c r="B16" s="540" t="s">
        <v>520</v>
      </c>
      <c r="C16" s="541" t="s">
        <v>531</v>
      </c>
    </row>
    <row r="17" spans="1:3" s="25" customFormat="1">
      <c r="A17" s="562" t="s">
        <v>532</v>
      </c>
      <c r="B17" s="540" t="s">
        <v>520</v>
      </c>
      <c r="C17" s="541" t="s">
        <v>533</v>
      </c>
    </row>
    <row r="18" spans="1:3" s="25" customFormat="1">
      <c r="A18" s="562" t="s">
        <v>534</v>
      </c>
      <c r="B18" s="540" t="s">
        <v>523</v>
      </c>
      <c r="C18" s="541" t="s">
        <v>535</v>
      </c>
    </row>
    <row r="19" spans="1:3" s="25" customFormat="1">
      <c r="A19" s="562" t="s">
        <v>536</v>
      </c>
      <c r="B19" s="540" t="s">
        <v>523</v>
      </c>
      <c r="C19" s="541" t="s">
        <v>537</v>
      </c>
    </row>
    <row r="20" spans="1:3" s="25" customFormat="1">
      <c r="A20" s="539" t="s">
        <v>538</v>
      </c>
      <c r="B20" s="540" t="s">
        <v>523</v>
      </c>
      <c r="C20" s="541" t="s">
        <v>539</v>
      </c>
    </row>
    <row r="21" spans="1:3" s="25" customFormat="1">
      <c r="A21" s="539" t="s">
        <v>540</v>
      </c>
      <c r="B21" s="540" t="s">
        <v>523</v>
      </c>
      <c r="C21" s="541" t="s">
        <v>541</v>
      </c>
    </row>
    <row r="22" spans="1:3" s="25" customFormat="1">
      <c r="A22" s="539" t="s">
        <v>542</v>
      </c>
      <c r="B22" s="540" t="s">
        <v>523</v>
      </c>
      <c r="C22" s="541" t="s">
        <v>543</v>
      </c>
    </row>
    <row r="23" spans="1:3" s="25" customFormat="1">
      <c r="A23" s="539" t="s">
        <v>544</v>
      </c>
      <c r="B23" s="540" t="s">
        <v>523</v>
      </c>
      <c r="C23" s="541" t="s">
        <v>545</v>
      </c>
    </row>
    <row r="24" spans="1:3" s="25" customFormat="1">
      <c r="A24" s="539" t="s">
        <v>546</v>
      </c>
      <c r="B24" s="540" t="s">
        <v>523</v>
      </c>
      <c r="C24" s="541" t="s">
        <v>547</v>
      </c>
    </row>
    <row r="25" spans="1:3" s="25" customFormat="1">
      <c r="A25" s="539" t="s">
        <v>548</v>
      </c>
      <c r="B25" s="540" t="s">
        <v>523</v>
      </c>
      <c r="C25" s="541" t="s">
        <v>549</v>
      </c>
    </row>
    <row r="26" spans="1:3" s="25" customFormat="1">
      <c r="A26" s="539" t="s">
        <v>550</v>
      </c>
      <c r="B26" s="540" t="s">
        <v>551</v>
      </c>
      <c r="C26" s="541" t="s">
        <v>552</v>
      </c>
    </row>
    <row r="27" spans="1:3" s="25" customFormat="1">
      <c r="A27" s="539"/>
      <c r="B27" s="540"/>
      <c r="C27" s="541"/>
    </row>
    <row r="28" spans="1:3" s="25" customFormat="1">
      <c r="A28" s="485"/>
      <c r="B28" s="486"/>
      <c r="C28" s="542"/>
    </row>
    <row r="29" spans="1:3" s="25" customFormat="1" ht="13.5" thickBot="1">
      <c r="A29" s="476"/>
      <c r="B29" s="543"/>
      <c r="C29" s="544"/>
    </row>
    <row r="30" spans="1:3" s="25" customFormat="1">
      <c r="A30" s="486"/>
      <c r="B30" s="486"/>
      <c r="C30" s="486"/>
    </row>
    <row r="31" spans="1:3" s="25" customFormat="1">
      <c r="A31" s="16" t="s">
        <v>76</v>
      </c>
    </row>
    <row r="33" spans="1:3">
      <c r="A33" s="25"/>
    </row>
    <row r="34" spans="1:3">
      <c r="A34" s="25"/>
    </row>
    <row r="35" spans="1:3">
      <c r="A35" s="25"/>
      <c r="C35" s="278"/>
    </row>
    <row r="36" spans="1:3">
      <c r="A36" s="282"/>
      <c r="C36" s="280"/>
    </row>
    <row r="37" spans="1:3" ht="15" customHeight="1">
      <c r="A37" s="283" t="s">
        <v>512</v>
      </c>
      <c r="C37" s="461" t="s">
        <v>652</v>
      </c>
    </row>
    <row r="38" spans="1:3" ht="15" customHeight="1">
      <c r="A38" s="283" t="s">
        <v>513</v>
      </c>
      <c r="C38" s="283" t="s">
        <v>653</v>
      </c>
    </row>
    <row r="39" spans="1:3">
      <c r="A39" s="25"/>
    </row>
    <row r="40" spans="1:3">
      <c r="A40" s="25"/>
    </row>
  </sheetData>
  <mergeCells count="6">
    <mergeCell ref="A6:B6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showGridLines="0" zoomScale="85" zoomScaleNormal="85" workbookViewId="0">
      <selection activeCell="A4" sqref="A4:C4"/>
    </sheetView>
  </sheetViews>
  <sheetFormatPr baseColWidth="10" defaultColWidth="11.42578125" defaultRowHeight="12.75"/>
  <cols>
    <col min="1" max="1" width="51.28515625" style="274" customWidth="1"/>
    <col min="2" max="2" width="27.42578125" style="274" customWidth="1"/>
    <col min="3" max="3" width="46.7109375" style="274" customWidth="1"/>
    <col min="4" max="16384" width="11.42578125" style="274"/>
  </cols>
  <sheetData>
    <row r="1" spans="1:3" s="25" customFormat="1"/>
    <row r="2" spans="1:3" s="25" customFormat="1">
      <c r="A2" s="681" t="s">
        <v>435</v>
      </c>
      <c r="B2" s="681"/>
      <c r="C2" s="681"/>
    </row>
    <row r="3" spans="1:3" s="25" customFormat="1" ht="21.75" customHeight="1">
      <c r="A3" s="681" t="s">
        <v>968</v>
      </c>
      <c r="B3" s="681"/>
      <c r="C3" s="681"/>
    </row>
    <row r="4" spans="1:3" s="25" customFormat="1" ht="15.75" customHeight="1">
      <c r="A4" s="681"/>
      <c r="B4" s="681"/>
      <c r="C4" s="681"/>
    </row>
    <row r="5" spans="1:3" s="25" customFormat="1" ht="15" customHeight="1">
      <c r="A5" s="29"/>
      <c r="B5" s="29"/>
      <c r="C5" s="29"/>
    </row>
    <row r="6" spans="1:3" s="25" customFormat="1" ht="15" customHeight="1">
      <c r="A6" s="886" t="s">
        <v>518</v>
      </c>
      <c r="B6" s="886"/>
      <c r="C6" s="29"/>
    </row>
    <row r="7" spans="1:3" s="25" customFormat="1" ht="15" customHeight="1" thickBot="1">
      <c r="A7" s="29"/>
      <c r="B7" s="29"/>
      <c r="C7" s="29"/>
    </row>
    <row r="8" spans="1:3" s="25" customFormat="1" ht="11.25" customHeight="1">
      <c r="A8" s="897" t="s">
        <v>432</v>
      </c>
      <c r="B8" s="899" t="s">
        <v>433</v>
      </c>
      <c r="C8" s="899" t="s">
        <v>434</v>
      </c>
    </row>
    <row r="9" spans="1:3" s="25" customFormat="1" ht="13.5" thickBot="1">
      <c r="A9" s="898"/>
      <c r="B9" s="900"/>
      <c r="C9" s="900"/>
    </row>
    <row r="10" spans="1:3" s="25" customFormat="1">
      <c r="A10" s="891"/>
      <c r="B10" s="894"/>
      <c r="C10" s="894"/>
    </row>
    <row r="11" spans="1:3" s="25" customFormat="1" ht="15" customHeight="1">
      <c r="A11" s="892"/>
      <c r="B11" s="895"/>
      <c r="C11" s="895"/>
    </row>
    <row r="12" spans="1:3" s="25" customFormat="1" ht="15" customHeight="1">
      <c r="A12" s="892"/>
      <c r="B12" s="895"/>
      <c r="C12" s="895"/>
    </row>
    <row r="13" spans="1:3" s="25" customFormat="1" ht="15" customHeight="1">
      <c r="A13" s="892"/>
      <c r="B13" s="895"/>
      <c r="C13" s="895"/>
    </row>
    <row r="14" spans="1:3" s="25" customFormat="1" ht="15" customHeight="1">
      <c r="A14" s="892"/>
      <c r="B14" s="895"/>
      <c r="C14" s="895"/>
    </row>
    <row r="15" spans="1:3" s="25" customFormat="1" ht="15" customHeight="1">
      <c r="A15" s="892"/>
      <c r="B15" s="895"/>
      <c r="C15" s="895"/>
    </row>
    <row r="16" spans="1:3" s="25" customFormat="1" ht="15" customHeight="1">
      <c r="A16" s="892"/>
      <c r="B16" s="895"/>
      <c r="C16" s="895"/>
    </row>
    <row r="17" spans="1:3" s="25" customFormat="1" ht="15" customHeight="1">
      <c r="A17" s="892"/>
      <c r="B17" s="895"/>
      <c r="C17" s="895"/>
    </row>
    <row r="18" spans="1:3" s="25" customFormat="1" ht="15" customHeight="1">
      <c r="A18" s="892"/>
      <c r="B18" s="895"/>
      <c r="C18" s="895"/>
    </row>
    <row r="19" spans="1:3" s="25" customFormat="1" ht="15" customHeight="1">
      <c r="A19" s="892"/>
      <c r="B19" s="895"/>
      <c r="C19" s="895"/>
    </row>
    <row r="20" spans="1:3" s="25" customFormat="1" ht="15" customHeight="1">
      <c r="A20" s="892"/>
      <c r="B20" s="895"/>
      <c r="C20" s="895"/>
    </row>
    <row r="21" spans="1:3" s="25" customFormat="1" ht="15.75" customHeight="1" thickBot="1">
      <c r="A21" s="893"/>
      <c r="B21" s="896"/>
      <c r="C21" s="896"/>
    </row>
    <row r="22" spans="1:3" s="25" customFormat="1"/>
    <row r="23" spans="1:3">
      <c r="A23" s="16" t="s">
        <v>76</v>
      </c>
    </row>
    <row r="24" spans="1:3">
      <c r="A24" s="25"/>
    </row>
    <row r="25" spans="1:3">
      <c r="A25" s="25"/>
    </row>
    <row r="26" spans="1:3">
      <c r="A26" s="25"/>
      <c r="C26" s="278"/>
    </row>
    <row r="27" spans="1:3">
      <c r="A27" s="282"/>
      <c r="C27" s="280"/>
    </row>
    <row r="28" spans="1:3" ht="15" customHeight="1">
      <c r="A28" s="283" t="s">
        <v>512</v>
      </c>
      <c r="C28" s="461" t="s">
        <v>652</v>
      </c>
    </row>
    <row r="29" spans="1:3" ht="15" customHeight="1">
      <c r="A29" s="283" t="s">
        <v>513</v>
      </c>
      <c r="C29" s="283" t="s">
        <v>653</v>
      </c>
    </row>
    <row r="30" spans="1:3">
      <c r="A30" s="25"/>
    </row>
    <row r="31" spans="1:3">
      <c r="A31" s="25"/>
    </row>
  </sheetData>
  <mergeCells count="10"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topLeftCell="A41" workbookViewId="0">
      <selection activeCell="A63" sqref="A63"/>
    </sheetView>
  </sheetViews>
  <sheetFormatPr baseColWidth="10" defaultRowHeight="15"/>
  <cols>
    <col min="1" max="1" width="13.7109375" customWidth="1"/>
  </cols>
  <sheetData>
    <row r="1" spans="1:8" ht="36" customHeight="1">
      <c r="A1" s="901" t="s">
        <v>988</v>
      </c>
      <c r="B1" s="901"/>
      <c r="C1" s="901"/>
      <c r="D1" s="901"/>
      <c r="E1" s="901"/>
      <c r="F1" s="901"/>
      <c r="G1" s="901"/>
      <c r="H1" s="902"/>
    </row>
    <row r="2" spans="1:8" ht="33.75">
      <c r="A2" s="648" t="s">
        <v>75</v>
      </c>
      <c r="B2" s="649" t="s">
        <v>969</v>
      </c>
      <c r="C2" s="649" t="s">
        <v>970</v>
      </c>
      <c r="D2" s="649" t="s">
        <v>971</v>
      </c>
      <c r="E2" s="649" t="s">
        <v>972</v>
      </c>
      <c r="F2" s="649" t="s">
        <v>973</v>
      </c>
      <c r="G2" s="649" t="s">
        <v>974</v>
      </c>
      <c r="H2" s="650" t="s">
        <v>975</v>
      </c>
    </row>
    <row r="3" spans="1:8">
      <c r="A3" s="651"/>
      <c r="B3" s="651"/>
      <c r="C3" s="651"/>
      <c r="D3" s="651"/>
      <c r="E3" s="651"/>
      <c r="F3" s="651"/>
      <c r="G3" s="652"/>
      <c r="H3" s="653"/>
    </row>
    <row r="4" spans="1:8">
      <c r="A4" s="654" t="s">
        <v>989</v>
      </c>
      <c r="B4" s="654"/>
      <c r="C4" s="654" t="s">
        <v>986</v>
      </c>
      <c r="D4" s="654" t="s">
        <v>987</v>
      </c>
      <c r="E4" s="654"/>
      <c r="F4" s="654"/>
      <c r="G4" s="655"/>
      <c r="H4" s="656">
        <v>4500</v>
      </c>
    </row>
    <row r="5" spans="1:8">
      <c r="A5" s="654" t="s">
        <v>989</v>
      </c>
      <c r="B5" s="654"/>
      <c r="C5" s="654" t="s">
        <v>986</v>
      </c>
      <c r="D5" s="654" t="s">
        <v>987</v>
      </c>
      <c r="E5" s="654"/>
      <c r="F5" s="654"/>
      <c r="G5" s="655"/>
      <c r="H5" s="656">
        <v>4500</v>
      </c>
    </row>
    <row r="6" spans="1:8">
      <c r="A6" s="654" t="s">
        <v>989</v>
      </c>
      <c r="B6" s="654"/>
      <c r="C6" s="654" t="s">
        <v>986</v>
      </c>
      <c r="D6" s="654" t="s">
        <v>987</v>
      </c>
      <c r="E6" s="654"/>
      <c r="F6" s="654"/>
      <c r="G6" s="655"/>
      <c r="H6" s="656">
        <v>4500</v>
      </c>
    </row>
    <row r="7" spans="1:8">
      <c r="A7" s="654" t="s">
        <v>989</v>
      </c>
      <c r="B7" s="654"/>
      <c r="C7" s="654" t="s">
        <v>986</v>
      </c>
      <c r="D7" s="654" t="s">
        <v>987</v>
      </c>
      <c r="E7" s="654"/>
      <c r="F7" s="654"/>
      <c r="G7" s="655"/>
      <c r="H7" s="656">
        <v>4500</v>
      </c>
    </row>
    <row r="8" spans="1:8">
      <c r="A8" s="654" t="s">
        <v>989</v>
      </c>
      <c r="B8" s="654"/>
      <c r="C8" s="654" t="s">
        <v>986</v>
      </c>
      <c r="D8" s="654" t="s">
        <v>987</v>
      </c>
      <c r="E8" s="654"/>
      <c r="F8" s="654"/>
      <c r="G8" s="655"/>
      <c r="H8" s="656">
        <v>4500</v>
      </c>
    </row>
    <row r="9" spans="1:8">
      <c r="A9" s="654" t="s">
        <v>989</v>
      </c>
      <c r="B9" s="654"/>
      <c r="C9" s="654" t="s">
        <v>986</v>
      </c>
      <c r="D9" s="654" t="s">
        <v>987</v>
      </c>
      <c r="E9" s="654"/>
      <c r="F9" s="654"/>
      <c r="G9" s="655"/>
      <c r="H9" s="656">
        <v>2000</v>
      </c>
    </row>
    <row r="10" spans="1:8">
      <c r="A10" s="654" t="s">
        <v>989</v>
      </c>
      <c r="B10" s="654"/>
      <c r="C10" s="654" t="s">
        <v>986</v>
      </c>
      <c r="D10" s="654" t="s">
        <v>987</v>
      </c>
      <c r="E10" s="654"/>
      <c r="F10" s="654"/>
      <c r="G10" s="655"/>
      <c r="H10" s="656">
        <v>2000</v>
      </c>
    </row>
    <row r="11" spans="1:8">
      <c r="A11" s="654" t="s">
        <v>989</v>
      </c>
      <c r="B11" s="654"/>
      <c r="C11" s="654" t="s">
        <v>986</v>
      </c>
      <c r="D11" s="654" t="s">
        <v>987</v>
      </c>
      <c r="E11" s="654"/>
      <c r="F11" s="654"/>
      <c r="G11" s="655"/>
      <c r="H11" s="656">
        <v>4000</v>
      </c>
    </row>
    <row r="12" spans="1:8">
      <c r="A12" s="654" t="s">
        <v>989</v>
      </c>
      <c r="B12" s="654"/>
      <c r="C12" s="654" t="s">
        <v>986</v>
      </c>
      <c r="D12" s="654" t="s">
        <v>987</v>
      </c>
      <c r="E12" s="654"/>
      <c r="F12" s="654"/>
      <c r="G12" s="655"/>
      <c r="H12" s="656">
        <v>4000</v>
      </c>
    </row>
    <row r="13" spans="1:8">
      <c r="A13" s="654" t="s">
        <v>989</v>
      </c>
      <c r="B13" s="654"/>
      <c r="C13" s="654" t="s">
        <v>986</v>
      </c>
      <c r="D13" s="654" t="s">
        <v>987</v>
      </c>
      <c r="E13" s="654"/>
      <c r="F13" s="654"/>
      <c r="G13" s="655"/>
      <c r="H13" s="656">
        <v>6000</v>
      </c>
    </row>
    <row r="14" spans="1:8">
      <c r="A14" s="654" t="s">
        <v>989</v>
      </c>
      <c r="B14" s="654"/>
      <c r="C14" s="654" t="s">
        <v>986</v>
      </c>
      <c r="D14" s="654" t="s">
        <v>987</v>
      </c>
      <c r="E14" s="654"/>
      <c r="F14" s="654"/>
      <c r="G14" s="655"/>
      <c r="H14" s="656">
        <v>6000</v>
      </c>
    </row>
    <row r="15" spans="1:8">
      <c r="A15" s="654" t="s">
        <v>989</v>
      </c>
      <c r="B15" s="654"/>
      <c r="C15" s="654" t="s">
        <v>986</v>
      </c>
      <c r="D15" s="654" t="s">
        <v>987</v>
      </c>
      <c r="E15" s="654"/>
      <c r="F15" s="654"/>
      <c r="G15" s="655"/>
      <c r="H15" s="656">
        <v>8000</v>
      </c>
    </row>
    <row r="16" spans="1:8">
      <c r="A16" s="654" t="s">
        <v>989</v>
      </c>
      <c r="B16" s="654"/>
      <c r="C16" s="654" t="s">
        <v>986</v>
      </c>
      <c r="D16" s="654" t="s">
        <v>987</v>
      </c>
      <c r="E16" s="654"/>
      <c r="F16" s="654"/>
      <c r="G16" s="655"/>
      <c r="H16" s="656">
        <v>2500</v>
      </c>
    </row>
    <row r="17" spans="1:8">
      <c r="A17" s="654" t="s">
        <v>989</v>
      </c>
      <c r="B17" s="654"/>
      <c r="C17" s="654" t="s">
        <v>986</v>
      </c>
      <c r="D17" s="654" t="s">
        <v>987</v>
      </c>
      <c r="E17" s="654"/>
      <c r="F17" s="654"/>
      <c r="G17" s="655"/>
      <c r="H17" s="656">
        <v>4500</v>
      </c>
    </row>
    <row r="18" spans="1:8">
      <c r="A18" s="654" t="s">
        <v>989</v>
      </c>
      <c r="B18" s="654"/>
      <c r="C18" s="654" t="s">
        <v>986</v>
      </c>
      <c r="D18" s="654" t="s">
        <v>987</v>
      </c>
      <c r="E18" s="654"/>
      <c r="F18" s="654"/>
      <c r="G18" s="655"/>
      <c r="H18" s="656">
        <v>4500</v>
      </c>
    </row>
    <row r="19" spans="1:8">
      <c r="A19" s="654" t="s">
        <v>989</v>
      </c>
      <c r="B19" s="654"/>
      <c r="C19" s="654" t="s">
        <v>986</v>
      </c>
      <c r="D19" s="654" t="s">
        <v>987</v>
      </c>
      <c r="E19" s="654"/>
      <c r="F19" s="654"/>
      <c r="G19" s="655"/>
      <c r="H19" s="656">
        <v>1200</v>
      </c>
    </row>
    <row r="20" spans="1:8">
      <c r="A20" s="654" t="s">
        <v>989</v>
      </c>
      <c r="B20" s="654"/>
      <c r="C20" s="654" t="s">
        <v>986</v>
      </c>
      <c r="D20" s="654" t="s">
        <v>987</v>
      </c>
      <c r="E20" s="654"/>
      <c r="F20" s="654"/>
      <c r="G20" s="655"/>
      <c r="H20" s="656">
        <v>1200</v>
      </c>
    </row>
    <row r="21" spans="1:8">
      <c r="A21" s="654" t="s">
        <v>989</v>
      </c>
      <c r="B21" s="654"/>
      <c r="C21" s="654" t="s">
        <v>986</v>
      </c>
      <c r="D21" s="654" t="s">
        <v>987</v>
      </c>
      <c r="E21" s="654"/>
      <c r="F21" s="654"/>
      <c r="G21" s="655"/>
      <c r="H21" s="656">
        <v>1200</v>
      </c>
    </row>
    <row r="22" spans="1:8">
      <c r="A22" s="654" t="s">
        <v>989</v>
      </c>
      <c r="B22" s="654"/>
      <c r="C22" s="654" t="s">
        <v>986</v>
      </c>
      <c r="D22" s="654" t="s">
        <v>987</v>
      </c>
      <c r="E22" s="654"/>
      <c r="F22" s="654"/>
      <c r="G22" s="655"/>
      <c r="H22" s="656">
        <v>3100</v>
      </c>
    </row>
    <row r="23" spans="1:8">
      <c r="A23" s="654" t="s">
        <v>989</v>
      </c>
      <c r="B23" s="654"/>
      <c r="C23" s="654" t="s">
        <v>986</v>
      </c>
      <c r="D23" s="654" t="s">
        <v>987</v>
      </c>
      <c r="E23" s="654"/>
      <c r="F23" s="654"/>
      <c r="G23" s="655"/>
      <c r="H23" s="656">
        <v>3100</v>
      </c>
    </row>
    <row r="24" spans="1:8">
      <c r="A24" s="654" t="s">
        <v>989</v>
      </c>
      <c r="B24" s="654"/>
      <c r="C24" s="654" t="s">
        <v>986</v>
      </c>
      <c r="D24" s="654" t="s">
        <v>987</v>
      </c>
      <c r="E24" s="654"/>
      <c r="F24" s="654"/>
      <c r="G24" s="655"/>
      <c r="H24" s="656">
        <v>2000</v>
      </c>
    </row>
    <row r="25" spans="1:8">
      <c r="A25" s="654" t="s">
        <v>989</v>
      </c>
      <c r="B25" s="654"/>
      <c r="C25" s="654" t="s">
        <v>986</v>
      </c>
      <c r="D25" s="654" t="s">
        <v>987</v>
      </c>
      <c r="E25" s="654"/>
      <c r="F25" s="654"/>
      <c r="G25" s="655"/>
      <c r="H25" s="656">
        <v>2000</v>
      </c>
    </row>
    <row r="26" spans="1:8">
      <c r="A26" s="654" t="s">
        <v>989</v>
      </c>
      <c r="B26" s="654"/>
      <c r="C26" s="654" t="s">
        <v>986</v>
      </c>
      <c r="D26" s="654" t="s">
        <v>987</v>
      </c>
      <c r="E26" s="654"/>
      <c r="F26" s="654"/>
      <c r="G26" s="655"/>
      <c r="H26" s="656">
        <v>1200</v>
      </c>
    </row>
    <row r="27" spans="1:8">
      <c r="A27" s="654" t="s">
        <v>989</v>
      </c>
      <c r="B27" s="654"/>
      <c r="C27" s="654" t="s">
        <v>986</v>
      </c>
      <c r="D27" s="654" t="s">
        <v>987</v>
      </c>
      <c r="E27" s="654"/>
      <c r="F27" s="654"/>
      <c r="G27" s="655"/>
      <c r="H27" s="656">
        <v>1200</v>
      </c>
    </row>
    <row r="28" spans="1:8">
      <c r="A28" s="654" t="s">
        <v>989</v>
      </c>
      <c r="B28" s="654"/>
      <c r="C28" s="654" t="s">
        <v>986</v>
      </c>
      <c r="D28" s="654" t="s">
        <v>987</v>
      </c>
      <c r="E28" s="654"/>
      <c r="F28" s="654"/>
      <c r="G28" s="655"/>
      <c r="H28" s="656">
        <v>1200</v>
      </c>
    </row>
    <row r="29" spans="1:8">
      <c r="A29" s="654" t="s">
        <v>989</v>
      </c>
      <c r="B29" s="654"/>
      <c r="C29" s="654" t="s">
        <v>986</v>
      </c>
      <c r="D29" s="654" t="s">
        <v>987</v>
      </c>
      <c r="E29" s="654"/>
      <c r="F29" s="654"/>
      <c r="G29" s="655"/>
      <c r="H29" s="656">
        <v>4000</v>
      </c>
    </row>
    <row r="30" spans="1:8">
      <c r="A30" s="654" t="s">
        <v>989</v>
      </c>
      <c r="B30" s="654"/>
      <c r="C30" s="654" t="s">
        <v>986</v>
      </c>
      <c r="D30" s="654" t="s">
        <v>987</v>
      </c>
      <c r="E30" s="654"/>
      <c r="F30" s="654"/>
      <c r="G30" s="655"/>
      <c r="H30" s="656">
        <v>2000</v>
      </c>
    </row>
    <row r="31" spans="1:8">
      <c r="A31" s="654" t="s">
        <v>989</v>
      </c>
      <c r="B31" s="654"/>
      <c r="C31" s="654" t="s">
        <v>986</v>
      </c>
      <c r="D31" s="654" t="s">
        <v>987</v>
      </c>
      <c r="E31" s="654"/>
      <c r="F31" s="654"/>
      <c r="G31" s="655"/>
      <c r="H31" s="656">
        <v>2000</v>
      </c>
    </row>
    <row r="32" spans="1:8">
      <c r="A32" s="654" t="s">
        <v>989</v>
      </c>
      <c r="B32" s="654"/>
      <c r="C32" s="654" t="s">
        <v>986</v>
      </c>
      <c r="D32" s="654" t="s">
        <v>987</v>
      </c>
      <c r="E32" s="654"/>
      <c r="F32" s="654"/>
      <c r="G32" s="655"/>
      <c r="H32" s="656">
        <v>4500</v>
      </c>
    </row>
    <row r="33" spans="1:8">
      <c r="A33" s="654" t="s">
        <v>989</v>
      </c>
      <c r="B33" s="654"/>
      <c r="C33" s="654" t="s">
        <v>986</v>
      </c>
      <c r="D33" s="654" t="s">
        <v>987</v>
      </c>
      <c r="E33" s="654"/>
      <c r="F33" s="654"/>
      <c r="G33" s="655"/>
      <c r="H33" s="656">
        <v>4000</v>
      </c>
    </row>
    <row r="34" spans="1:8">
      <c r="A34" s="654" t="s">
        <v>989</v>
      </c>
      <c r="B34" s="654"/>
      <c r="C34" s="654" t="s">
        <v>986</v>
      </c>
      <c r="D34" s="654" t="s">
        <v>987</v>
      </c>
      <c r="E34" s="654"/>
      <c r="F34" s="654"/>
      <c r="G34" s="655"/>
      <c r="H34" s="656">
        <v>7500</v>
      </c>
    </row>
    <row r="35" spans="1:8">
      <c r="A35" s="654" t="s">
        <v>989</v>
      </c>
      <c r="B35" s="654"/>
      <c r="C35" s="654" t="s">
        <v>986</v>
      </c>
      <c r="D35" s="654" t="s">
        <v>987</v>
      </c>
      <c r="E35" s="654"/>
      <c r="F35" s="654"/>
      <c r="G35" s="655"/>
      <c r="H35" s="656">
        <v>7500</v>
      </c>
    </row>
    <row r="36" spans="1:8">
      <c r="A36" s="654" t="s">
        <v>989</v>
      </c>
      <c r="B36" s="654"/>
      <c r="C36" s="654" t="s">
        <v>986</v>
      </c>
      <c r="D36" s="654" t="s">
        <v>987</v>
      </c>
      <c r="E36" s="654"/>
      <c r="F36" s="654"/>
      <c r="G36" s="655"/>
      <c r="H36" s="656">
        <v>2000</v>
      </c>
    </row>
    <row r="37" spans="1:8">
      <c r="A37" s="654" t="s">
        <v>989</v>
      </c>
      <c r="B37" s="654"/>
      <c r="C37" s="654" t="s">
        <v>986</v>
      </c>
      <c r="D37" s="654" t="s">
        <v>987</v>
      </c>
      <c r="E37" s="654"/>
      <c r="F37" s="654"/>
      <c r="G37" s="655"/>
      <c r="H37" s="656">
        <v>2000</v>
      </c>
    </row>
    <row r="38" spans="1:8">
      <c r="A38" s="654" t="s">
        <v>989</v>
      </c>
      <c r="B38" s="654"/>
      <c r="C38" s="654" t="s">
        <v>986</v>
      </c>
      <c r="D38" s="654" t="s">
        <v>987</v>
      </c>
      <c r="E38" s="654"/>
      <c r="F38" s="654"/>
      <c r="G38" s="655"/>
      <c r="H38" s="656">
        <v>4000</v>
      </c>
    </row>
    <row r="39" spans="1:8">
      <c r="A39" s="654" t="s">
        <v>989</v>
      </c>
      <c r="B39" s="654"/>
      <c r="C39" s="654" t="s">
        <v>986</v>
      </c>
      <c r="D39" s="654" t="s">
        <v>987</v>
      </c>
      <c r="E39" s="654"/>
      <c r="F39" s="654"/>
      <c r="G39" s="655"/>
      <c r="H39" s="656">
        <v>3300</v>
      </c>
    </row>
    <row r="40" spans="1:8">
      <c r="A40" s="654" t="s">
        <v>989</v>
      </c>
      <c r="B40" s="654"/>
      <c r="C40" s="654" t="s">
        <v>986</v>
      </c>
      <c r="D40" s="654" t="s">
        <v>987</v>
      </c>
      <c r="E40" s="654"/>
      <c r="F40" s="654"/>
      <c r="G40" s="655"/>
      <c r="H40" s="656">
        <v>3300</v>
      </c>
    </row>
    <row r="41" spans="1:8">
      <c r="A41" s="654" t="s">
        <v>989</v>
      </c>
      <c r="B41" s="654"/>
      <c r="C41" s="654" t="s">
        <v>986</v>
      </c>
      <c r="D41" s="654" t="s">
        <v>987</v>
      </c>
      <c r="E41" s="654"/>
      <c r="F41" s="654"/>
      <c r="G41" s="655"/>
      <c r="H41" s="656">
        <v>1500</v>
      </c>
    </row>
    <row r="42" spans="1:8">
      <c r="A42" s="654" t="s">
        <v>989</v>
      </c>
      <c r="B42" s="654"/>
      <c r="C42" s="654" t="s">
        <v>986</v>
      </c>
      <c r="D42" s="654" t="s">
        <v>987</v>
      </c>
      <c r="E42" s="654"/>
      <c r="F42" s="654"/>
      <c r="G42" s="655"/>
      <c r="H42" s="656">
        <v>3300</v>
      </c>
    </row>
    <row r="43" spans="1:8">
      <c r="A43" s="654" t="s">
        <v>989</v>
      </c>
      <c r="B43" s="654"/>
      <c r="C43" s="654" t="s">
        <v>986</v>
      </c>
      <c r="D43" s="654" t="s">
        <v>987</v>
      </c>
      <c r="E43" s="654"/>
      <c r="F43" s="654"/>
      <c r="G43" s="655"/>
      <c r="H43" s="656">
        <v>2500</v>
      </c>
    </row>
    <row r="44" spans="1:8">
      <c r="A44" s="654" t="s">
        <v>989</v>
      </c>
      <c r="B44" s="654"/>
      <c r="C44" s="654" t="s">
        <v>986</v>
      </c>
      <c r="D44" s="654" t="s">
        <v>987</v>
      </c>
      <c r="E44" s="654"/>
      <c r="F44" s="654"/>
      <c r="G44" s="655"/>
      <c r="H44" s="656">
        <v>1200</v>
      </c>
    </row>
    <row r="45" spans="1:8">
      <c r="A45" s="654" t="s">
        <v>989</v>
      </c>
      <c r="B45" s="654"/>
      <c r="C45" s="654" t="s">
        <v>986</v>
      </c>
      <c r="D45" s="654" t="s">
        <v>987</v>
      </c>
      <c r="E45" s="654"/>
      <c r="F45" s="654"/>
      <c r="G45" s="655"/>
      <c r="H45" s="656">
        <v>1200</v>
      </c>
    </row>
    <row r="46" spans="1:8">
      <c r="A46" s="654" t="s">
        <v>989</v>
      </c>
      <c r="B46" s="654"/>
      <c r="C46" s="654" t="s">
        <v>986</v>
      </c>
      <c r="D46" s="654" t="s">
        <v>987</v>
      </c>
      <c r="E46" s="654"/>
      <c r="F46" s="654"/>
      <c r="G46" s="655"/>
      <c r="H46" s="656">
        <v>1200</v>
      </c>
    </row>
    <row r="47" spans="1:8">
      <c r="A47" s="654" t="s">
        <v>989</v>
      </c>
      <c r="B47" s="654"/>
      <c r="C47" s="654" t="s">
        <v>986</v>
      </c>
      <c r="D47" s="654" t="s">
        <v>987</v>
      </c>
      <c r="E47" s="654"/>
      <c r="F47" s="654"/>
      <c r="G47" s="655"/>
      <c r="H47" s="656">
        <v>4500</v>
      </c>
    </row>
    <row r="48" spans="1:8">
      <c r="A48" s="654" t="s">
        <v>989</v>
      </c>
      <c r="B48" s="654"/>
      <c r="C48" s="654" t="s">
        <v>986</v>
      </c>
      <c r="D48" s="654" t="s">
        <v>987</v>
      </c>
      <c r="E48" s="654"/>
      <c r="F48" s="654"/>
      <c r="G48" s="655"/>
      <c r="H48" s="656">
        <v>3200</v>
      </c>
    </row>
    <row r="49" spans="1:8">
      <c r="A49" s="654" t="s">
        <v>989</v>
      </c>
      <c r="B49" s="654"/>
      <c r="C49" s="654" t="s">
        <v>986</v>
      </c>
      <c r="D49" s="654" t="s">
        <v>987</v>
      </c>
      <c r="E49" s="654"/>
      <c r="F49" s="654"/>
      <c r="G49" s="655"/>
      <c r="H49" s="656">
        <v>1000</v>
      </c>
    </row>
    <row r="50" spans="1:8">
      <c r="A50" s="654" t="s">
        <v>989</v>
      </c>
      <c r="B50" s="654"/>
      <c r="C50" s="654" t="s">
        <v>986</v>
      </c>
      <c r="D50" s="654" t="s">
        <v>987</v>
      </c>
      <c r="E50" s="654"/>
      <c r="F50" s="654"/>
      <c r="G50" s="655"/>
      <c r="H50" s="656">
        <v>1000</v>
      </c>
    </row>
    <row r="51" spans="1:8">
      <c r="A51" s="654" t="s">
        <v>989</v>
      </c>
      <c r="B51" s="654"/>
      <c r="C51" s="654" t="s">
        <v>986</v>
      </c>
      <c r="D51" s="654" t="s">
        <v>987</v>
      </c>
      <c r="E51" s="654"/>
      <c r="F51" s="654"/>
      <c r="G51" s="655"/>
      <c r="H51" s="656">
        <v>1000</v>
      </c>
    </row>
    <row r="52" spans="1:8">
      <c r="A52" s="654" t="s">
        <v>989</v>
      </c>
      <c r="B52" s="654"/>
      <c r="C52" s="654" t="s">
        <v>986</v>
      </c>
      <c r="D52" s="654" t="s">
        <v>987</v>
      </c>
      <c r="E52" s="654"/>
      <c r="F52" s="654"/>
      <c r="G52" s="655"/>
      <c r="H52" s="656">
        <v>3200</v>
      </c>
    </row>
    <row r="53" spans="1:8">
      <c r="A53" s="654" t="s">
        <v>989</v>
      </c>
      <c r="B53" s="654"/>
      <c r="C53" s="654" t="s">
        <v>986</v>
      </c>
      <c r="D53" s="654" t="s">
        <v>987</v>
      </c>
      <c r="E53" s="654"/>
      <c r="F53" s="654"/>
      <c r="G53" s="655"/>
      <c r="H53" s="656">
        <v>2000</v>
      </c>
    </row>
    <row r="54" spans="1:8">
      <c r="A54" s="654" t="s">
        <v>989</v>
      </c>
      <c r="B54" s="654"/>
      <c r="C54" s="654" t="s">
        <v>986</v>
      </c>
      <c r="D54" s="654" t="s">
        <v>987</v>
      </c>
      <c r="E54" s="654"/>
      <c r="F54" s="654"/>
      <c r="G54" s="655"/>
      <c r="H54" s="656">
        <v>2000</v>
      </c>
    </row>
    <row r="55" spans="1:8">
      <c r="A55" s="654" t="s">
        <v>989</v>
      </c>
      <c r="B55" s="654"/>
      <c r="C55" s="654" t="s">
        <v>986</v>
      </c>
      <c r="D55" s="654" t="s">
        <v>987</v>
      </c>
      <c r="E55" s="654"/>
      <c r="F55" s="654"/>
      <c r="G55" s="655"/>
      <c r="H55" s="656">
        <v>2000</v>
      </c>
    </row>
    <row r="56" spans="1:8">
      <c r="A56" s="654" t="s">
        <v>989</v>
      </c>
      <c r="B56" s="654"/>
      <c r="C56" s="654" t="s">
        <v>986</v>
      </c>
      <c r="D56" s="654" t="s">
        <v>987</v>
      </c>
      <c r="E56" s="654"/>
      <c r="F56" s="654"/>
      <c r="G56" s="655"/>
      <c r="H56" s="656">
        <v>2000</v>
      </c>
    </row>
    <row r="57" spans="1:8">
      <c r="A57" s="654" t="s">
        <v>989</v>
      </c>
      <c r="B57" s="657"/>
      <c r="C57" s="657" t="s">
        <v>986</v>
      </c>
      <c r="D57" s="657" t="s">
        <v>987</v>
      </c>
      <c r="E57" s="657"/>
      <c r="F57" s="657"/>
      <c r="G57" s="655"/>
      <c r="H57" s="656">
        <v>3200</v>
      </c>
    </row>
    <row r="58" spans="1:8">
      <c r="A58" s="654" t="s">
        <v>989</v>
      </c>
      <c r="B58" s="657"/>
      <c r="C58" s="657" t="s">
        <v>986</v>
      </c>
      <c r="D58" s="657" t="s">
        <v>987</v>
      </c>
      <c r="E58" s="657"/>
      <c r="F58" s="657"/>
      <c r="G58" s="655"/>
      <c r="H58" s="656">
        <v>1200</v>
      </c>
    </row>
    <row r="59" spans="1:8">
      <c r="A59" s="654" t="s">
        <v>989</v>
      </c>
      <c r="B59" s="654"/>
      <c r="C59" s="654" t="s">
        <v>986</v>
      </c>
      <c r="D59" s="654" t="s">
        <v>987</v>
      </c>
      <c r="E59" s="654"/>
      <c r="F59" s="654"/>
      <c r="G59" s="655"/>
      <c r="H59" s="656">
        <v>3000</v>
      </c>
    </row>
    <row r="60" spans="1:8">
      <c r="A60" s="654" t="s">
        <v>989</v>
      </c>
      <c r="B60" s="657"/>
      <c r="C60" s="657" t="s">
        <v>986</v>
      </c>
      <c r="D60" s="657" t="s">
        <v>987</v>
      </c>
      <c r="E60" s="657"/>
      <c r="F60" s="657"/>
      <c r="G60" s="655"/>
      <c r="H60" s="656">
        <v>1500</v>
      </c>
    </row>
    <row r="61" spans="1:8">
      <c r="A61" s="654" t="s">
        <v>989</v>
      </c>
      <c r="B61" s="657"/>
      <c r="C61" s="657" t="s">
        <v>986</v>
      </c>
      <c r="D61" s="657" t="s">
        <v>987</v>
      </c>
      <c r="E61" s="657"/>
      <c r="F61" s="657"/>
      <c r="G61" s="655"/>
      <c r="H61" s="656">
        <v>300</v>
      </c>
    </row>
    <row r="62" spans="1:8">
      <c r="A62" s="654" t="s">
        <v>989</v>
      </c>
      <c r="B62" s="654"/>
      <c r="C62" s="654" t="s">
        <v>986</v>
      </c>
      <c r="D62" s="654" t="s">
        <v>987</v>
      </c>
      <c r="E62" s="654"/>
      <c r="F62" s="654"/>
      <c r="G62" s="655"/>
      <c r="H62" s="656">
        <v>-4000</v>
      </c>
    </row>
    <row r="63" spans="1:8">
      <c r="A63" s="654"/>
      <c r="B63" s="654"/>
      <c r="C63" s="654"/>
      <c r="D63" s="654"/>
      <c r="E63" s="654"/>
      <c r="F63" s="654"/>
      <c r="G63" s="655"/>
      <c r="H63" s="656"/>
    </row>
    <row r="64" spans="1:8">
      <c r="A64" s="654"/>
      <c r="B64" s="654"/>
      <c r="C64" s="654"/>
      <c r="D64" s="654"/>
      <c r="E64" s="654"/>
      <c r="F64" s="654"/>
      <c r="G64" s="658"/>
      <c r="H64" s="656"/>
    </row>
    <row r="65" spans="1:8">
      <c r="A65" s="654"/>
      <c r="B65" s="654"/>
      <c r="C65" s="654"/>
      <c r="D65" s="654"/>
      <c r="E65" s="654"/>
      <c r="F65" s="654"/>
      <c r="G65" s="655"/>
      <c r="H65" s="656"/>
    </row>
    <row r="66" spans="1:8">
      <c r="A66" s="654"/>
      <c r="B66" s="654"/>
      <c r="C66" s="654"/>
      <c r="D66" s="654"/>
      <c r="E66" s="654"/>
      <c r="F66" s="654"/>
      <c r="G66" s="655"/>
      <c r="H66" s="656"/>
    </row>
    <row r="67" spans="1:8">
      <c r="A67" s="659" t="s">
        <v>138</v>
      </c>
      <c r="B67" s="660"/>
      <c r="C67" s="660"/>
      <c r="D67" s="660"/>
      <c r="E67" s="660"/>
      <c r="F67" s="660"/>
      <c r="G67" s="661"/>
      <c r="H67" s="662">
        <f>SUM(H4:H66)</f>
        <v>167500</v>
      </c>
    </row>
    <row r="69" spans="1:8">
      <c r="A69" s="730" t="s">
        <v>76</v>
      </c>
      <c r="B69" s="730"/>
      <c r="C69" s="730"/>
      <c r="D69" s="730"/>
      <c r="E69" s="730"/>
      <c r="F69" s="730"/>
      <c r="G69" s="730"/>
    </row>
    <row r="70" spans="1:8">
      <c r="A70" s="59"/>
      <c r="B70" s="80"/>
      <c r="C70" s="81"/>
      <c r="D70" s="81"/>
      <c r="E70" s="647"/>
      <c r="F70" s="82"/>
      <c r="G70" s="80"/>
    </row>
    <row r="71" spans="1:8">
      <c r="A71" s="903"/>
      <c r="B71" s="903"/>
      <c r="C71" s="81"/>
      <c r="D71" s="164"/>
      <c r="E71" s="164"/>
      <c r="F71" s="164"/>
      <c r="G71" s="164"/>
    </row>
    <row r="72" spans="1:8">
      <c r="B72" s="904" t="s">
        <v>512</v>
      </c>
      <c r="C72" s="904"/>
      <c r="D72" s="663"/>
      <c r="E72" s="663"/>
      <c r="F72" s="905" t="s">
        <v>652</v>
      </c>
      <c r="G72" s="905"/>
    </row>
    <row r="73" spans="1:8">
      <c r="B73" s="906" t="s">
        <v>513</v>
      </c>
      <c r="C73" s="906"/>
      <c r="D73" s="663"/>
      <c r="E73" s="663"/>
      <c r="F73" s="907" t="s">
        <v>653</v>
      </c>
      <c r="G73" s="907"/>
    </row>
    <row r="74" spans="1:8">
      <c r="A74" s="647"/>
      <c r="B74" s="663"/>
      <c r="C74" s="663"/>
      <c r="D74" s="664"/>
      <c r="E74" s="664"/>
      <c r="F74" s="664"/>
      <c r="G74" s="16"/>
    </row>
  </sheetData>
  <mergeCells count="7">
    <mergeCell ref="B73:C73"/>
    <mergeCell ref="F73:G73"/>
    <mergeCell ref="A1:H1"/>
    <mergeCell ref="A69:G69"/>
    <mergeCell ref="A71:B71"/>
    <mergeCell ref="B72:C72"/>
    <mergeCell ref="F72:G72"/>
  </mergeCells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workbookViewId="0">
      <selection activeCell="A2" sqref="A2"/>
    </sheetView>
  </sheetViews>
  <sheetFormatPr baseColWidth="10" defaultRowHeight="15"/>
  <cols>
    <col min="1" max="1" width="13.7109375" customWidth="1"/>
    <col min="2" max="2" width="34.5703125" customWidth="1"/>
    <col min="3" max="5" width="16.140625" customWidth="1"/>
  </cols>
  <sheetData>
    <row r="1" spans="1:5" ht="58.5" customHeight="1">
      <c r="A1" s="908" t="s">
        <v>985</v>
      </c>
      <c r="B1" s="909"/>
      <c r="C1" s="910"/>
      <c r="D1" s="910"/>
      <c r="E1" s="911"/>
    </row>
    <row r="2" spans="1:5">
      <c r="A2" s="665"/>
      <c r="B2" s="666"/>
      <c r="C2" s="912" t="s">
        <v>976</v>
      </c>
      <c r="D2" s="913"/>
      <c r="E2" s="667"/>
    </row>
    <row r="3" spans="1:5" ht="22.5">
      <c r="A3" s="668" t="s">
        <v>977</v>
      </c>
      <c r="B3" s="669" t="s">
        <v>978</v>
      </c>
      <c r="C3" s="670" t="s">
        <v>979</v>
      </c>
      <c r="D3" s="671" t="s">
        <v>980</v>
      </c>
      <c r="E3" s="672" t="s">
        <v>981</v>
      </c>
    </row>
    <row r="4" spans="1:5">
      <c r="A4" s="673"/>
      <c r="B4" s="674"/>
      <c r="C4" s="674"/>
      <c r="D4" s="674"/>
      <c r="E4" s="675"/>
    </row>
    <row r="5" spans="1:5">
      <c r="A5" s="673">
        <v>516832133</v>
      </c>
      <c r="B5" s="674" t="s">
        <v>982</v>
      </c>
      <c r="C5" s="679">
        <v>-92155.36</v>
      </c>
      <c r="D5" s="679">
        <v>-79679.56</v>
      </c>
      <c r="E5" s="675"/>
    </row>
    <row r="6" spans="1:5">
      <c r="A6" s="673">
        <v>516833108</v>
      </c>
      <c r="B6" s="674" t="s">
        <v>983</v>
      </c>
      <c r="C6" s="679">
        <v>-358237</v>
      </c>
      <c r="D6" s="679">
        <v>-358237</v>
      </c>
      <c r="E6" s="675"/>
    </row>
    <row r="7" spans="1:5">
      <c r="A7" s="673">
        <v>516833208</v>
      </c>
      <c r="B7" s="674" t="s">
        <v>984</v>
      </c>
      <c r="C7" s="679">
        <v>-358237</v>
      </c>
      <c r="D7" s="679">
        <v>-358237</v>
      </c>
      <c r="E7" s="675"/>
    </row>
    <row r="8" spans="1:5">
      <c r="A8" s="673"/>
      <c r="B8" s="674"/>
      <c r="C8" s="674"/>
      <c r="D8" s="674"/>
      <c r="E8" s="675"/>
    </row>
    <row r="9" spans="1:5">
      <c r="A9" s="673"/>
      <c r="B9" s="674"/>
      <c r="C9" s="674"/>
      <c r="D9" s="674"/>
      <c r="E9" s="675"/>
    </row>
    <row r="10" spans="1:5">
      <c r="A10" s="673"/>
      <c r="B10" s="674"/>
      <c r="C10" s="674"/>
      <c r="D10" s="674"/>
      <c r="E10" s="675"/>
    </row>
    <row r="11" spans="1:5">
      <c r="A11" s="673"/>
      <c r="B11" s="674"/>
      <c r="C11" s="674"/>
      <c r="D11" s="674"/>
      <c r="E11" s="675"/>
    </row>
    <row r="12" spans="1:5">
      <c r="A12" s="673"/>
      <c r="B12" s="674"/>
      <c r="C12" s="674"/>
      <c r="D12" s="674"/>
      <c r="E12" s="675"/>
    </row>
    <row r="13" spans="1:5">
      <c r="A13" s="673"/>
      <c r="B13" s="674"/>
      <c r="C13" s="674"/>
      <c r="D13" s="674"/>
      <c r="E13" s="675"/>
    </row>
    <row r="14" spans="1:5">
      <c r="A14" s="673"/>
      <c r="B14" s="674"/>
      <c r="C14" s="674"/>
      <c r="D14" s="674"/>
      <c r="E14" s="675"/>
    </row>
    <row r="15" spans="1:5">
      <c r="A15" s="673"/>
      <c r="B15" s="674"/>
      <c r="C15" s="674"/>
      <c r="D15" s="674"/>
      <c r="E15" s="675"/>
    </row>
    <row r="16" spans="1:5">
      <c r="A16" s="673"/>
      <c r="B16" s="674"/>
      <c r="C16" s="674"/>
      <c r="D16" s="674"/>
      <c r="E16" s="675"/>
    </row>
    <row r="17" spans="1:7">
      <c r="A17" s="673"/>
      <c r="B17" s="674"/>
      <c r="C17" s="674"/>
      <c r="D17" s="674"/>
      <c r="E17" s="675"/>
    </row>
    <row r="18" spans="1:7">
      <c r="A18" s="673"/>
      <c r="B18" s="674"/>
      <c r="C18" s="674"/>
      <c r="D18" s="674"/>
      <c r="E18" s="675"/>
    </row>
    <row r="19" spans="1:7">
      <c r="A19" s="673"/>
      <c r="B19" s="674"/>
      <c r="C19" s="674"/>
      <c r="D19" s="674"/>
      <c r="E19" s="675"/>
    </row>
    <row r="20" spans="1:7">
      <c r="A20" s="673"/>
      <c r="B20" s="674"/>
      <c r="C20" s="674"/>
      <c r="D20" s="674"/>
      <c r="E20" s="675"/>
    </row>
    <row r="21" spans="1:7">
      <c r="A21" s="673"/>
      <c r="B21" s="674"/>
      <c r="C21" s="674"/>
      <c r="D21" s="674"/>
      <c r="E21" s="675"/>
    </row>
    <row r="22" spans="1:7">
      <c r="A22" s="673"/>
      <c r="B22" s="674"/>
      <c r="C22" s="674"/>
      <c r="D22" s="674"/>
      <c r="E22" s="675"/>
    </row>
    <row r="23" spans="1:7">
      <c r="A23" s="673"/>
      <c r="B23" s="674"/>
      <c r="C23" s="674"/>
      <c r="D23" s="674"/>
      <c r="E23" s="675"/>
    </row>
    <row r="24" spans="1:7">
      <c r="A24" s="673"/>
      <c r="B24" s="674"/>
      <c r="C24" s="674"/>
      <c r="D24" s="674"/>
      <c r="E24" s="675"/>
    </row>
    <row r="25" spans="1:7">
      <c r="A25" s="676"/>
      <c r="B25" s="677"/>
      <c r="C25" s="677"/>
      <c r="D25" s="677"/>
      <c r="E25" s="678"/>
    </row>
    <row r="27" spans="1:7">
      <c r="A27" s="730" t="s">
        <v>76</v>
      </c>
      <c r="B27" s="730"/>
      <c r="C27" s="730"/>
      <c r="D27" s="730"/>
      <c r="E27" s="730"/>
      <c r="F27" s="730"/>
      <c r="G27" s="730"/>
    </row>
    <row r="28" spans="1:7">
      <c r="A28" s="59"/>
      <c r="B28" s="80"/>
      <c r="C28" s="81"/>
      <c r="D28" s="81"/>
      <c r="E28" s="647"/>
      <c r="F28" s="82"/>
      <c r="G28" s="80"/>
    </row>
    <row r="29" spans="1:7">
      <c r="C29" s="81"/>
      <c r="D29" s="164"/>
      <c r="E29" s="164"/>
      <c r="F29" s="164"/>
      <c r="G29" s="164"/>
    </row>
    <row r="30" spans="1:7">
      <c r="A30" s="904" t="s">
        <v>512</v>
      </c>
      <c r="B30" s="904"/>
      <c r="C30" s="663"/>
      <c r="D30" s="905" t="s">
        <v>652</v>
      </c>
      <c r="E30" s="905"/>
    </row>
    <row r="31" spans="1:7">
      <c r="A31" s="906" t="s">
        <v>513</v>
      </c>
      <c r="B31" s="906"/>
      <c r="C31" s="663"/>
      <c r="D31" s="907" t="s">
        <v>653</v>
      </c>
      <c r="E31" s="907"/>
    </row>
    <row r="32" spans="1:7">
      <c r="A32" s="663"/>
      <c r="B32" s="663"/>
      <c r="C32" s="663"/>
      <c r="D32" s="663"/>
      <c r="E32" s="663"/>
    </row>
  </sheetData>
  <mergeCells count="7">
    <mergeCell ref="A31:B31"/>
    <mergeCell ref="D31:E31"/>
    <mergeCell ref="A1:E1"/>
    <mergeCell ref="C2:D2"/>
    <mergeCell ref="A27:G27"/>
    <mergeCell ref="A30:B30"/>
    <mergeCell ref="D30:E3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opLeftCell="B1" zoomScale="80" zoomScaleNormal="80" zoomScalePageLayoutView="80" workbookViewId="0">
      <selection activeCell="I11" sqref="I11"/>
    </sheetView>
  </sheetViews>
  <sheetFormatPr baseColWidth="10" defaultColWidth="11.42578125" defaultRowHeight="12.75"/>
  <cols>
    <col min="1" max="1" width="4.5703125" style="25" customWidth="1"/>
    <col min="2" max="2" width="24.7109375" style="25" customWidth="1"/>
    <col min="3" max="3" width="40" style="25" customWidth="1"/>
    <col min="4" max="5" width="18.7109375" style="25" customWidth="1"/>
    <col min="6" max="6" width="10.7109375" style="25" customWidth="1"/>
    <col min="7" max="7" width="24.7109375" style="25" customWidth="1"/>
    <col min="8" max="8" width="29.7109375" style="120" customWidth="1"/>
    <col min="9" max="10" width="18.7109375" style="25" customWidth="1"/>
    <col min="11" max="11" width="4.5703125" style="25" customWidth="1"/>
    <col min="12" max="16384" width="11.42578125" style="25"/>
  </cols>
  <sheetData>
    <row r="1" spans="1:13" ht="14.1" customHeight="1">
      <c r="A1" s="117"/>
      <c r="B1" s="23"/>
      <c r="C1" s="681"/>
      <c r="D1" s="681"/>
      <c r="E1" s="681"/>
      <c r="F1" s="681"/>
      <c r="G1" s="681"/>
      <c r="H1" s="681"/>
      <c r="I1" s="681"/>
      <c r="J1" s="118"/>
      <c r="K1" s="118"/>
    </row>
    <row r="2" spans="1:13" ht="14.1" customHeight="1">
      <c r="A2" s="24"/>
      <c r="B2" s="23"/>
      <c r="C2" s="681" t="s">
        <v>439</v>
      </c>
      <c r="D2" s="681"/>
      <c r="E2" s="681"/>
      <c r="F2" s="681"/>
      <c r="G2" s="681"/>
      <c r="H2" s="681"/>
      <c r="I2" s="681"/>
      <c r="J2" s="24"/>
      <c r="K2" s="24"/>
    </row>
    <row r="3" spans="1:13" ht="14.1" customHeight="1">
      <c r="A3" s="681" t="s">
        <v>953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</row>
    <row r="4" spans="1:13" ht="14.1" customHeight="1">
      <c r="A4" s="681" t="s">
        <v>0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</row>
    <row r="5" spans="1:13" ht="20.100000000000001" customHeight="1">
      <c r="A5" s="29"/>
      <c r="B5" s="30"/>
      <c r="C5" s="31"/>
      <c r="D5" s="30" t="s">
        <v>3</v>
      </c>
      <c r="E5" s="682" t="s">
        <v>511</v>
      </c>
      <c r="F5" s="682"/>
      <c r="G5" s="682"/>
      <c r="H5" s="31"/>
      <c r="I5" s="31"/>
      <c r="J5" s="31"/>
    </row>
    <row r="6" spans="1:13" ht="3" customHeight="1">
      <c r="A6" s="119"/>
      <c r="B6" s="119"/>
      <c r="C6" s="119"/>
      <c r="D6" s="119"/>
      <c r="E6" s="119"/>
      <c r="F6" s="119"/>
    </row>
    <row r="7" spans="1:13" s="32" customFormat="1" ht="3" customHeight="1">
      <c r="A7" s="29"/>
      <c r="B7" s="33"/>
      <c r="C7" s="33"/>
      <c r="D7" s="33"/>
      <c r="E7" s="33"/>
      <c r="F7" s="34"/>
      <c r="H7" s="121"/>
    </row>
    <row r="8" spans="1:13" s="32" customFormat="1" ht="3" customHeight="1">
      <c r="A8" s="36"/>
      <c r="B8" s="36"/>
      <c r="C8" s="36"/>
      <c r="D8" s="37"/>
      <c r="E8" s="37"/>
      <c r="F8" s="38"/>
      <c r="H8" s="121"/>
    </row>
    <row r="9" spans="1:13" s="32" customFormat="1" ht="20.100000000000001" customHeight="1">
      <c r="A9" s="39"/>
      <c r="B9" s="680" t="s">
        <v>74</v>
      </c>
      <c r="C9" s="680"/>
      <c r="D9" s="40" t="s">
        <v>65</v>
      </c>
      <c r="E9" s="40" t="s">
        <v>66</v>
      </c>
      <c r="F9" s="41"/>
      <c r="G9" s="680" t="s">
        <v>74</v>
      </c>
      <c r="H9" s="680"/>
      <c r="I9" s="40" t="s">
        <v>65</v>
      </c>
      <c r="J9" s="40" t="s">
        <v>66</v>
      </c>
      <c r="K9" s="42"/>
    </row>
    <row r="10" spans="1:13" ht="3" customHeight="1">
      <c r="A10" s="44"/>
      <c r="B10" s="45"/>
      <c r="C10" s="45"/>
      <c r="D10" s="46"/>
      <c r="E10" s="46"/>
      <c r="F10" s="35"/>
      <c r="G10" s="32"/>
      <c r="H10" s="121"/>
      <c r="I10" s="32"/>
      <c r="J10" s="32"/>
      <c r="K10" s="47"/>
    </row>
    <row r="11" spans="1:13" s="32" customFormat="1" ht="3" customHeight="1">
      <c r="A11" s="122"/>
      <c r="B11" s="123"/>
      <c r="C11" s="123"/>
      <c r="D11" s="124"/>
      <c r="E11" s="124"/>
      <c r="F11" s="50"/>
      <c r="H11" s="121"/>
      <c r="K11" s="47"/>
    </row>
    <row r="12" spans="1:13">
      <c r="A12" s="56"/>
      <c r="B12" s="685" t="s">
        <v>5</v>
      </c>
      <c r="C12" s="685"/>
      <c r="D12" s="125">
        <f>D14+D24</f>
        <v>0</v>
      </c>
      <c r="E12" s="125">
        <f>E14+E24</f>
        <v>27454986.270000003</v>
      </c>
      <c r="F12" s="50"/>
      <c r="G12" s="685" t="s">
        <v>6</v>
      </c>
      <c r="H12" s="685"/>
      <c r="I12" s="125">
        <f>I14+I25</f>
        <v>1897204</v>
      </c>
      <c r="J12" s="125">
        <f>J14+J25</f>
        <v>19508538.02</v>
      </c>
      <c r="K12" s="47"/>
      <c r="M12" s="640">
        <f>+I12-J12</f>
        <v>-17611334.02</v>
      </c>
    </row>
    <row r="13" spans="1:13">
      <c r="A13" s="53"/>
      <c r="B13" s="58"/>
      <c r="C13" s="85"/>
      <c r="D13" s="126"/>
      <c r="E13" s="126"/>
      <c r="F13" s="50"/>
      <c r="G13" s="58"/>
      <c r="H13" s="58"/>
      <c r="I13" s="126"/>
      <c r="J13" s="126"/>
      <c r="K13" s="47"/>
    </row>
    <row r="14" spans="1:13">
      <c r="A14" s="53"/>
      <c r="B14" s="685" t="s">
        <v>7</v>
      </c>
      <c r="C14" s="685"/>
      <c r="D14" s="125">
        <f>SUM(D16:D22)</f>
        <v>0</v>
      </c>
      <c r="E14" s="125">
        <f>SUM(E16:E22)</f>
        <v>27342899.590000004</v>
      </c>
      <c r="F14" s="50"/>
      <c r="G14" s="685" t="s">
        <v>8</v>
      </c>
      <c r="H14" s="685"/>
      <c r="I14" s="125">
        <f>SUM(I16:I23)</f>
        <v>1897204</v>
      </c>
      <c r="J14" s="125">
        <f>SUM(J16:J23)</f>
        <v>19508538.02</v>
      </c>
      <c r="K14" s="47"/>
    </row>
    <row r="15" spans="1:13">
      <c r="A15" s="53"/>
      <c r="B15" s="58"/>
      <c r="C15" s="85"/>
      <c r="D15" s="126"/>
      <c r="E15" s="126"/>
      <c r="F15" s="50"/>
      <c r="G15" s="58"/>
      <c r="H15" s="58"/>
      <c r="I15" s="126"/>
      <c r="J15" s="126"/>
      <c r="K15" s="47"/>
    </row>
    <row r="16" spans="1:13">
      <c r="A16" s="56"/>
      <c r="B16" s="683" t="s">
        <v>9</v>
      </c>
      <c r="C16" s="683"/>
      <c r="D16" s="127">
        <v>0</v>
      </c>
      <c r="E16" s="127">
        <v>3414256.42</v>
      </c>
      <c r="F16" s="50"/>
      <c r="G16" s="683" t="s">
        <v>10</v>
      </c>
      <c r="H16" s="683"/>
      <c r="I16" s="127">
        <v>0</v>
      </c>
      <c r="J16" s="127">
        <v>19508538.02</v>
      </c>
      <c r="K16" s="47"/>
    </row>
    <row r="17" spans="1:11">
      <c r="A17" s="56"/>
      <c r="B17" s="683" t="s">
        <v>11</v>
      </c>
      <c r="C17" s="683"/>
      <c r="D17" s="127">
        <v>0</v>
      </c>
      <c r="E17" s="127">
        <v>14803452.609999999</v>
      </c>
      <c r="F17" s="50"/>
      <c r="G17" s="683" t="s">
        <v>12</v>
      </c>
      <c r="H17" s="683"/>
      <c r="I17" s="127">
        <f>IF(ESF!I17&gt;ESF!J17,ESF!I17-ESF!J17,0)</f>
        <v>0</v>
      </c>
      <c r="J17" s="127">
        <f>IF(I17&gt;0,0,ESF!J17-ESF!I17)</f>
        <v>0</v>
      </c>
      <c r="K17" s="47"/>
    </row>
    <row r="18" spans="1:11">
      <c r="A18" s="56"/>
      <c r="B18" s="683" t="s">
        <v>13</v>
      </c>
      <c r="C18" s="683"/>
      <c r="D18" s="127">
        <f>IF(ESF!D18&lt;ESF!E18,ESF!E18-ESF!D18,0)</f>
        <v>0</v>
      </c>
      <c r="E18" s="127">
        <v>9125190.5600000005</v>
      </c>
      <c r="F18" s="50"/>
      <c r="G18" s="683" t="s">
        <v>14</v>
      </c>
      <c r="H18" s="683"/>
      <c r="I18" s="127">
        <f>IF(ESF!I18&gt;ESF!J18,ESF!I18-ESF!J18,0)</f>
        <v>0</v>
      </c>
      <c r="J18" s="127">
        <f>IF(I18&gt;0,0,ESF!J18-ESF!I18)</f>
        <v>0</v>
      </c>
      <c r="K18" s="47"/>
    </row>
    <row r="19" spans="1:11">
      <c r="A19" s="56"/>
      <c r="B19" s="683" t="s">
        <v>15</v>
      </c>
      <c r="C19" s="683"/>
      <c r="D19" s="127">
        <f>IF(ESF!D19&lt;ESF!E19,ESF!E19-ESF!D19,0)</f>
        <v>0</v>
      </c>
      <c r="E19" s="127">
        <f>IF(D19&gt;0,0,ESF!D19-ESF!E19)</f>
        <v>0</v>
      </c>
      <c r="F19" s="50"/>
      <c r="G19" s="683" t="s">
        <v>16</v>
      </c>
      <c r="H19" s="683"/>
      <c r="I19" s="127">
        <f>IF(ESF!I19&gt;ESF!J19,ESF!I19-ESF!J19,0)</f>
        <v>0</v>
      </c>
      <c r="J19" s="127">
        <f>IF(I19&gt;0,0,ESF!J19-ESF!I19)</f>
        <v>0</v>
      </c>
      <c r="K19" s="47"/>
    </row>
    <row r="20" spans="1:11">
      <c r="A20" s="56"/>
      <c r="B20" s="683" t="s">
        <v>17</v>
      </c>
      <c r="C20" s="683"/>
      <c r="D20" s="127">
        <f>IF(ESF!D20&lt;ESF!E20,ESF!E20-ESF!D20,0)</f>
        <v>0</v>
      </c>
      <c r="E20" s="127">
        <v>0</v>
      </c>
      <c r="F20" s="50"/>
      <c r="G20" s="683" t="s">
        <v>18</v>
      </c>
      <c r="H20" s="683"/>
      <c r="I20" s="127">
        <f>IF(ESF!I20&gt;ESF!J20,ESF!I20-ESF!J20,0)</f>
        <v>0</v>
      </c>
      <c r="J20" s="127">
        <f>IF(I20&gt;0,0,ESF!J20-ESF!I20)</f>
        <v>0</v>
      </c>
      <c r="K20" s="47"/>
    </row>
    <row r="21" spans="1:11" ht="25.5" customHeight="1">
      <c r="A21" s="56"/>
      <c r="B21" s="683" t="s">
        <v>19</v>
      </c>
      <c r="C21" s="683"/>
      <c r="D21" s="127">
        <f>IF(ESF!D21&lt;ESF!E21,ESF!E21-ESF!D21,0)</f>
        <v>0</v>
      </c>
      <c r="E21" s="127">
        <f>IF(D21&gt;0,0,ESF!D21-ESF!E21)</f>
        <v>0</v>
      </c>
      <c r="F21" s="50"/>
      <c r="G21" s="686" t="s">
        <v>20</v>
      </c>
      <c r="H21" s="686"/>
      <c r="I21" s="127">
        <f>IF(ESF!I21&gt;ESF!J21,ESF!I21-ESF!J21,0)</f>
        <v>0</v>
      </c>
      <c r="J21" s="127">
        <v>0</v>
      </c>
      <c r="K21" s="47"/>
    </row>
    <row r="22" spans="1:11">
      <c r="A22" s="56"/>
      <c r="B22" s="683" t="s">
        <v>21</v>
      </c>
      <c r="C22" s="683"/>
      <c r="D22" s="127">
        <f>IF(ESF!D22&lt;ESF!E22,ESF!E22-ESF!D22,0)</f>
        <v>0</v>
      </c>
      <c r="E22" s="127">
        <v>0</v>
      </c>
      <c r="F22" s="50"/>
      <c r="G22" s="683" t="s">
        <v>22</v>
      </c>
      <c r="H22" s="683"/>
      <c r="I22" s="127">
        <f>IF(ESF!I22&gt;ESF!J22,ESF!I22-ESF!J22,0)</f>
        <v>0</v>
      </c>
      <c r="J22" s="127">
        <f>IF(I22&gt;0,0,ESF!J22-ESF!I22)</f>
        <v>0</v>
      </c>
      <c r="K22" s="47"/>
    </row>
    <row r="23" spans="1:11">
      <c r="A23" s="53"/>
      <c r="B23" s="58"/>
      <c r="C23" s="85"/>
      <c r="D23" s="126"/>
      <c r="E23" s="126"/>
      <c r="F23" s="50"/>
      <c r="G23" s="683" t="s">
        <v>23</v>
      </c>
      <c r="H23" s="683"/>
      <c r="I23" s="127">
        <v>1897204</v>
      </c>
      <c r="J23" s="127">
        <v>0</v>
      </c>
      <c r="K23" s="47"/>
    </row>
    <row r="24" spans="1:11">
      <c r="A24" s="53"/>
      <c r="B24" s="685" t="s">
        <v>26</v>
      </c>
      <c r="C24" s="685"/>
      <c r="D24" s="125">
        <f>SUM(D26:D34)</f>
        <v>0</v>
      </c>
      <c r="E24" s="125">
        <f>SUM(E26:E34)</f>
        <v>112086.68</v>
      </c>
      <c r="F24" s="50"/>
      <c r="G24" s="58"/>
      <c r="H24" s="58"/>
      <c r="I24" s="126"/>
      <c r="J24" s="126"/>
      <c r="K24" s="47"/>
    </row>
    <row r="25" spans="1:11">
      <c r="A25" s="53"/>
      <c r="B25" s="58"/>
      <c r="C25" s="85"/>
      <c r="D25" s="126"/>
      <c r="E25" s="126"/>
      <c r="F25" s="50"/>
      <c r="G25" s="687" t="s">
        <v>27</v>
      </c>
      <c r="H25" s="687"/>
      <c r="I25" s="125">
        <f>SUM(I27:I32)</f>
        <v>0</v>
      </c>
      <c r="J25" s="125">
        <f>SUM(J27:J32)</f>
        <v>0</v>
      </c>
      <c r="K25" s="47"/>
    </row>
    <row r="26" spans="1:11">
      <c r="A26" s="56"/>
      <c r="B26" s="683" t="s">
        <v>28</v>
      </c>
      <c r="C26" s="683"/>
      <c r="D26" s="127">
        <f>IF(ESF!D29&lt;ESF!E29,ESF!E29-ESF!D29,0)</f>
        <v>0</v>
      </c>
      <c r="E26" s="127">
        <f>IF(D26&gt;0,0,ESF!D29-ESF!E29)</f>
        <v>0</v>
      </c>
      <c r="F26" s="50"/>
      <c r="G26" s="58"/>
      <c r="H26" s="58"/>
      <c r="I26" s="126"/>
      <c r="J26" s="126"/>
      <c r="K26" s="47"/>
    </row>
    <row r="27" spans="1:11">
      <c r="A27" s="56"/>
      <c r="B27" s="683" t="s">
        <v>30</v>
      </c>
      <c r="C27" s="683"/>
      <c r="D27" s="127">
        <f>IF(ESF!D30&lt;ESF!E30,ESF!E30-ESF!D30,0)</f>
        <v>0</v>
      </c>
      <c r="E27" s="127">
        <f>IF(D27&gt;0,0,ESF!D30-ESF!E30)</f>
        <v>0</v>
      </c>
      <c r="F27" s="50"/>
      <c r="G27" s="683" t="s">
        <v>29</v>
      </c>
      <c r="H27" s="683"/>
      <c r="I27" s="127">
        <f>IF(ESF!I29&gt;ESF!J29,ESF!I29-ESF!J29,0)</f>
        <v>0</v>
      </c>
      <c r="J27" s="127">
        <f>IF(I27&gt;0,0,ESF!J29-ESF!I29)</f>
        <v>0</v>
      </c>
      <c r="K27" s="47"/>
    </row>
    <row r="28" spans="1:11">
      <c r="A28" s="56"/>
      <c r="B28" s="683" t="s">
        <v>32</v>
      </c>
      <c r="C28" s="683"/>
      <c r="D28" s="127">
        <f>IF(ESF!D31&lt;ESF!E31,ESF!E31-ESF!D31,0)</f>
        <v>0</v>
      </c>
      <c r="E28" s="127">
        <v>0</v>
      </c>
      <c r="F28" s="50"/>
      <c r="G28" s="683" t="s">
        <v>31</v>
      </c>
      <c r="H28" s="683"/>
      <c r="I28" s="127">
        <f>IF(ESF!I30&gt;ESF!J30,ESF!I30-ESF!J30,0)</f>
        <v>0</v>
      </c>
      <c r="J28" s="127">
        <f>IF(I28&gt;0,0,ESF!J30-ESF!I30)</f>
        <v>0</v>
      </c>
      <c r="K28" s="47"/>
    </row>
    <row r="29" spans="1:11">
      <c r="A29" s="56"/>
      <c r="B29" s="683" t="s">
        <v>34</v>
      </c>
      <c r="C29" s="683"/>
      <c r="D29" s="127">
        <f>IF(ESF!D32&lt;ESF!E32,ESF!E32-ESF!D32,0)</f>
        <v>0</v>
      </c>
      <c r="E29" s="127">
        <v>112086.68</v>
      </c>
      <c r="F29" s="50"/>
      <c r="G29" s="683" t="s">
        <v>33</v>
      </c>
      <c r="H29" s="683"/>
      <c r="I29" s="127">
        <f>IF(ESF!I31&gt;ESF!J31,ESF!I31-ESF!J31,0)</f>
        <v>0</v>
      </c>
      <c r="J29" s="127">
        <f>IF(I29&gt;0,0,ESF!J31-ESF!I31)</f>
        <v>0</v>
      </c>
      <c r="K29" s="47"/>
    </row>
    <row r="30" spans="1:11">
      <c r="A30" s="56"/>
      <c r="B30" s="683" t="s">
        <v>36</v>
      </c>
      <c r="C30" s="683"/>
      <c r="D30" s="127">
        <f>IF(ESF!D33&lt;ESF!E33,ESF!E33-ESF!D33,0)</f>
        <v>0</v>
      </c>
      <c r="E30" s="127">
        <v>0</v>
      </c>
      <c r="F30" s="50"/>
      <c r="G30" s="683" t="s">
        <v>35</v>
      </c>
      <c r="H30" s="683"/>
      <c r="I30" s="127">
        <f>IF(ESF!I32&gt;ESF!J32,ESF!I32-ESF!J32,0)</f>
        <v>0</v>
      </c>
      <c r="J30" s="127">
        <f>IF(I30&gt;0,0,ESF!J32-ESF!I32)</f>
        <v>0</v>
      </c>
      <c r="K30" s="47"/>
    </row>
    <row r="31" spans="1:11" ht="26.1" customHeight="1">
      <c r="A31" s="56"/>
      <c r="B31" s="686" t="s">
        <v>38</v>
      </c>
      <c r="C31" s="686"/>
      <c r="D31" s="127">
        <v>0</v>
      </c>
      <c r="E31" s="127">
        <v>0</v>
      </c>
      <c r="F31" s="50"/>
      <c r="G31" s="686" t="s">
        <v>37</v>
      </c>
      <c r="H31" s="686"/>
      <c r="I31" s="127">
        <f>IF(ESF!I33&gt;ESF!J33,ESF!I33-ESF!J33,0)</f>
        <v>0</v>
      </c>
      <c r="J31" s="127">
        <f>IF(I31&gt;0,0,ESF!J33-ESF!I33)</f>
        <v>0</v>
      </c>
      <c r="K31" s="47"/>
    </row>
    <row r="32" spans="1:11">
      <c r="A32" s="56"/>
      <c r="B32" s="683" t="s">
        <v>40</v>
      </c>
      <c r="C32" s="683"/>
      <c r="D32" s="127">
        <f>IF(ESF!D35&lt;ESF!E35,ESF!E35-ESF!D35,0)</f>
        <v>0</v>
      </c>
      <c r="E32" s="127">
        <f>IF(D32&gt;0,0,ESF!D35-ESF!E35)</f>
        <v>0</v>
      </c>
      <c r="F32" s="50"/>
      <c r="G32" s="683" t="s">
        <v>39</v>
      </c>
      <c r="H32" s="683"/>
      <c r="I32" s="127">
        <f>IF(ESF!I34&gt;ESF!J34,ESF!I34-ESF!J34,0)</f>
        <v>0</v>
      </c>
      <c r="J32" s="127">
        <v>0</v>
      </c>
      <c r="K32" s="47"/>
    </row>
    <row r="33" spans="1:13" ht="25.5" customHeight="1">
      <c r="A33" s="56"/>
      <c r="B33" s="686" t="s">
        <v>41</v>
      </c>
      <c r="C33" s="686"/>
      <c r="D33" s="127">
        <f>IF(ESF!D36&lt;ESF!E36,ESF!E36-ESF!D36,0)</f>
        <v>0</v>
      </c>
      <c r="E33" s="127">
        <f>IF(D33&gt;0,0,ESF!D36-ESF!E36)</f>
        <v>0</v>
      </c>
      <c r="F33" s="50"/>
      <c r="G33" s="58"/>
      <c r="H33" s="58"/>
      <c r="I33" s="128"/>
      <c r="J33" s="128"/>
      <c r="K33" s="47"/>
    </row>
    <row r="34" spans="1:13">
      <c r="A34" s="56"/>
      <c r="B34" s="683" t="s">
        <v>43</v>
      </c>
      <c r="C34" s="683"/>
      <c r="D34" s="127">
        <f>IF(ESF!D37&lt;ESF!E37,ESF!E37-ESF!D37,0)</f>
        <v>0</v>
      </c>
      <c r="E34" s="127">
        <f>IF(D34&gt;0,0,ESF!D37-ESF!E37)</f>
        <v>0</v>
      </c>
      <c r="F34" s="50"/>
      <c r="G34" s="685" t="s">
        <v>46</v>
      </c>
      <c r="H34" s="685"/>
      <c r="I34" s="125">
        <f>I36+I42+I50</f>
        <v>56454484.390000001</v>
      </c>
      <c r="J34" s="125">
        <f>J36+J42+J50</f>
        <v>11388164.1</v>
      </c>
      <c r="K34" s="47"/>
      <c r="M34" s="640">
        <f>+I34-J34</f>
        <v>45066320.289999999</v>
      </c>
    </row>
    <row r="35" spans="1:13">
      <c r="A35" s="53"/>
      <c r="B35" s="58"/>
      <c r="C35" s="85"/>
      <c r="D35" s="128"/>
      <c r="E35" s="128"/>
      <c r="F35" s="50"/>
      <c r="G35" s="58"/>
      <c r="H35" s="58"/>
      <c r="I35" s="126"/>
      <c r="J35" s="126"/>
      <c r="K35" s="47"/>
    </row>
    <row r="36" spans="1:13">
      <c r="A36" s="56"/>
      <c r="B36" s="32"/>
      <c r="C36" s="32"/>
      <c r="D36" s="32"/>
      <c r="E36" s="32"/>
      <c r="F36" s="50"/>
      <c r="G36" s="685" t="s">
        <v>48</v>
      </c>
      <c r="H36" s="685"/>
      <c r="I36" s="125">
        <f>SUM(I38:I40)</f>
        <v>13202521.98</v>
      </c>
      <c r="J36" s="125">
        <f>SUM(J38:J40)</f>
        <v>0</v>
      </c>
      <c r="K36" s="47"/>
    </row>
    <row r="37" spans="1:13">
      <c r="A37" s="53"/>
      <c r="B37" s="32"/>
      <c r="C37" s="32"/>
      <c r="D37" s="32"/>
      <c r="E37" s="32"/>
      <c r="F37" s="50"/>
      <c r="G37" s="58"/>
      <c r="H37" s="58"/>
      <c r="I37" s="126"/>
      <c r="J37" s="126"/>
      <c r="K37" s="47"/>
    </row>
    <row r="38" spans="1:13">
      <c r="A38" s="56"/>
      <c r="B38" s="32"/>
      <c r="C38" s="32"/>
      <c r="D38" s="32"/>
      <c r="E38" s="32"/>
      <c r="F38" s="50"/>
      <c r="G38" s="683" t="s">
        <v>49</v>
      </c>
      <c r="H38" s="683"/>
      <c r="I38" s="127">
        <v>13202521.98</v>
      </c>
      <c r="J38" s="127">
        <v>0</v>
      </c>
      <c r="K38" s="47"/>
    </row>
    <row r="39" spans="1:13">
      <c r="A39" s="53"/>
      <c r="B39" s="32"/>
      <c r="C39" s="32"/>
      <c r="D39" s="32"/>
      <c r="E39" s="32"/>
      <c r="F39" s="50"/>
      <c r="G39" s="683" t="s">
        <v>50</v>
      </c>
      <c r="H39" s="683"/>
      <c r="I39" s="127">
        <f>IF(ESF!I45&gt;ESF!J45,ESF!I45-ESF!J45,0)</f>
        <v>0</v>
      </c>
      <c r="J39" s="127">
        <f>IF(I39&gt;0,0,ESF!J45-ESF!I45)</f>
        <v>0</v>
      </c>
      <c r="K39" s="47"/>
    </row>
    <row r="40" spans="1:13">
      <c r="A40" s="56"/>
      <c r="B40" s="32"/>
      <c r="C40" s="32"/>
      <c r="D40" s="32"/>
      <c r="E40" s="32"/>
      <c r="F40" s="50"/>
      <c r="G40" s="683" t="s">
        <v>51</v>
      </c>
      <c r="H40" s="683"/>
      <c r="I40" s="127">
        <f>IF(ESF!I46&gt;ESF!J46,ESF!I46-ESF!J46,0)</f>
        <v>0</v>
      </c>
      <c r="J40" s="127">
        <f>IF(I40&gt;0,0,ESF!J46-ESF!I46)</f>
        <v>0</v>
      </c>
      <c r="K40" s="47"/>
    </row>
    <row r="41" spans="1:13">
      <c r="A41" s="56"/>
      <c r="B41" s="32"/>
      <c r="C41" s="32"/>
      <c r="D41" s="32"/>
      <c r="E41" s="32"/>
      <c r="F41" s="50"/>
      <c r="G41" s="58"/>
      <c r="H41" s="58"/>
      <c r="I41" s="126"/>
      <c r="J41" s="126"/>
      <c r="K41" s="47"/>
    </row>
    <row r="42" spans="1:13">
      <c r="A42" s="56"/>
      <c r="B42" s="32"/>
      <c r="C42" s="32"/>
      <c r="D42" s="32"/>
      <c r="E42" s="32"/>
      <c r="F42" s="50"/>
      <c r="G42" s="685" t="s">
        <v>52</v>
      </c>
      <c r="H42" s="685"/>
      <c r="I42" s="125">
        <f>SUM(I44:I48)</f>
        <v>43251962.409999996</v>
      </c>
      <c r="J42" s="125">
        <f>SUM(J44:J48)</f>
        <v>11388164.1</v>
      </c>
      <c r="K42" s="47"/>
    </row>
    <row r="43" spans="1:13">
      <c r="A43" s="56"/>
      <c r="B43" s="32"/>
      <c r="C43" s="32"/>
      <c r="D43" s="32"/>
      <c r="E43" s="32"/>
      <c r="F43" s="50"/>
      <c r="G43" s="58"/>
      <c r="H43" s="58"/>
      <c r="I43" s="126"/>
      <c r="J43" s="126"/>
      <c r="K43" s="47"/>
    </row>
    <row r="44" spans="1:13">
      <c r="A44" s="56"/>
      <c r="B44" s="32"/>
      <c r="C44" s="32"/>
      <c r="D44" s="32"/>
      <c r="E44" s="32"/>
      <c r="F44" s="50"/>
      <c r="G44" s="683" t="s">
        <v>53</v>
      </c>
      <c r="H44" s="683"/>
      <c r="I44" s="127">
        <v>43251962.409999996</v>
      </c>
      <c r="J44" s="127">
        <v>0</v>
      </c>
      <c r="K44" s="47"/>
    </row>
    <row r="45" spans="1:13">
      <c r="A45" s="56"/>
      <c r="B45" s="32"/>
      <c r="C45" s="32"/>
      <c r="D45" s="32"/>
      <c r="E45" s="32"/>
      <c r="F45" s="50"/>
      <c r="G45" s="683" t="s">
        <v>54</v>
      </c>
      <c r="H45" s="683"/>
      <c r="I45" s="127">
        <f>IF(ESF!I51&gt;ESF!J51,ESF!I51-ESF!J51,0)</f>
        <v>0</v>
      </c>
      <c r="J45" s="127">
        <v>11388164.1</v>
      </c>
      <c r="K45" s="47"/>
    </row>
    <row r="46" spans="1:13">
      <c r="A46" s="56"/>
      <c r="B46" s="32"/>
      <c r="C46" s="32"/>
      <c r="D46" s="32"/>
      <c r="E46" s="32"/>
      <c r="F46" s="50"/>
      <c r="G46" s="683" t="s">
        <v>55</v>
      </c>
      <c r="H46" s="683"/>
      <c r="I46" s="127">
        <f>IF(ESF!I52&gt;ESF!J52,ESF!I52-ESF!J52,0)</f>
        <v>0</v>
      </c>
      <c r="J46" s="127">
        <f>IF(I46&gt;0,0,ESF!J52-ESF!I52)</f>
        <v>0</v>
      </c>
      <c r="K46" s="47"/>
    </row>
    <row r="47" spans="1:13">
      <c r="A47" s="56"/>
      <c r="B47" s="32"/>
      <c r="C47" s="32"/>
      <c r="D47" s="32"/>
      <c r="E47" s="32"/>
      <c r="F47" s="50"/>
      <c r="G47" s="683" t="s">
        <v>56</v>
      </c>
      <c r="H47" s="683"/>
      <c r="I47" s="127">
        <f>IF(ESF!I53&gt;ESF!J53,ESF!I53-ESF!J53,0)</f>
        <v>0</v>
      </c>
      <c r="J47" s="127">
        <f>IF(I47&gt;0,0,ESF!J53-ESF!I53)</f>
        <v>0</v>
      </c>
      <c r="K47" s="47"/>
    </row>
    <row r="48" spans="1:13">
      <c r="A48" s="53"/>
      <c r="B48" s="32"/>
      <c r="C48" s="32"/>
      <c r="D48" s="32"/>
      <c r="E48" s="32"/>
      <c r="F48" s="50"/>
      <c r="G48" s="683" t="s">
        <v>57</v>
      </c>
      <c r="H48" s="683"/>
      <c r="I48" s="127">
        <f>IF(ESF!I54&gt;ESF!J54,ESF!I54-ESF!J54,0)</f>
        <v>0</v>
      </c>
      <c r="J48" s="127">
        <v>0</v>
      </c>
      <c r="K48" s="47"/>
    </row>
    <row r="49" spans="1:11">
      <c r="A49" s="56"/>
      <c r="B49" s="32"/>
      <c r="C49" s="32"/>
      <c r="D49" s="32"/>
      <c r="E49" s="32"/>
      <c r="F49" s="50"/>
      <c r="G49" s="58"/>
      <c r="H49" s="58"/>
      <c r="I49" s="126"/>
      <c r="J49" s="126"/>
      <c r="K49" s="47"/>
    </row>
    <row r="50" spans="1:11" ht="26.1" customHeight="1">
      <c r="A50" s="53"/>
      <c r="B50" s="32"/>
      <c r="C50" s="32"/>
      <c r="D50" s="32"/>
      <c r="E50" s="32"/>
      <c r="F50" s="50"/>
      <c r="G50" s="685" t="s">
        <v>81</v>
      </c>
      <c r="H50" s="685"/>
      <c r="I50" s="125">
        <f>SUM(I52:I53)</f>
        <v>0</v>
      </c>
      <c r="J50" s="125">
        <f>SUM(J52:J53)</f>
        <v>0</v>
      </c>
      <c r="K50" s="47"/>
    </row>
    <row r="51" spans="1:11">
      <c r="A51" s="56"/>
      <c r="B51" s="32"/>
      <c r="C51" s="32"/>
      <c r="D51" s="32"/>
      <c r="E51" s="32"/>
      <c r="F51" s="50"/>
      <c r="G51" s="58"/>
      <c r="H51" s="58"/>
      <c r="I51" s="126"/>
      <c r="J51" s="126"/>
      <c r="K51" s="47"/>
    </row>
    <row r="52" spans="1:11">
      <c r="A52" s="56"/>
      <c r="B52" s="32"/>
      <c r="C52" s="32"/>
      <c r="D52" s="32"/>
      <c r="E52" s="32"/>
      <c r="F52" s="50"/>
      <c r="G52" s="683" t="s">
        <v>59</v>
      </c>
      <c r="H52" s="683"/>
      <c r="I52" s="127">
        <f>IF(ESF!I58&gt;ESF!J58,ESF!I58-ESF!J58,0)</f>
        <v>0</v>
      </c>
      <c r="J52" s="127">
        <f>IF(I52&gt;0,0,ESF!J58-ESF!I58)</f>
        <v>0</v>
      </c>
      <c r="K52" s="47"/>
    </row>
    <row r="53" spans="1:11" ht="19.5" customHeight="1">
      <c r="A53" s="129"/>
      <c r="B53" s="72"/>
      <c r="C53" s="72"/>
      <c r="D53" s="72"/>
      <c r="E53" s="72"/>
      <c r="F53" s="115"/>
      <c r="G53" s="703" t="s">
        <v>60</v>
      </c>
      <c r="H53" s="703"/>
      <c r="I53" s="130">
        <f>IF(ESF!I59&gt;ESF!J59,ESF!I59-ESF!J59,0)</f>
        <v>0</v>
      </c>
      <c r="J53" s="130">
        <f>IF(I53&gt;0,0,ESF!J59-ESF!I59)</f>
        <v>0</v>
      </c>
      <c r="K53" s="74"/>
    </row>
    <row r="54" spans="1:11" ht="6" customHeight="1">
      <c r="A54" s="131"/>
      <c r="B54" s="72"/>
      <c r="C54" s="75"/>
      <c r="D54" s="76"/>
      <c r="E54" s="77"/>
      <c r="F54" s="77"/>
      <c r="G54" s="72"/>
      <c r="H54" s="132"/>
      <c r="I54" s="76"/>
      <c r="J54" s="77"/>
      <c r="K54" s="77"/>
    </row>
    <row r="55" spans="1:11" ht="6" customHeight="1">
      <c r="A55" s="32"/>
      <c r="C55" s="59"/>
      <c r="D55" s="80"/>
      <c r="E55" s="81"/>
      <c r="F55" s="81"/>
      <c r="H55" s="133"/>
      <c r="I55" s="80"/>
      <c r="J55" s="81"/>
      <c r="K55" s="81"/>
    </row>
    <row r="56" spans="1:11" ht="6" customHeight="1">
      <c r="B56" s="59"/>
      <c r="C56" s="80"/>
      <c r="D56" s="81"/>
      <c r="E56" s="81"/>
      <c r="G56" s="82"/>
      <c r="H56" s="134"/>
      <c r="I56" s="81"/>
      <c r="J56" s="81"/>
    </row>
    <row r="57" spans="1:11" ht="15" customHeight="1">
      <c r="B57" s="695" t="s">
        <v>76</v>
      </c>
      <c r="C57" s="695"/>
      <c r="D57" s="695"/>
      <c r="E57" s="695"/>
      <c r="F57" s="695"/>
      <c r="G57" s="695"/>
      <c r="H57" s="695"/>
      <c r="I57" s="695"/>
      <c r="J57" s="695"/>
    </row>
    <row r="58" spans="1:11" ht="9.75" customHeight="1">
      <c r="B58" s="59"/>
      <c r="C58" s="80"/>
      <c r="D58" s="81"/>
      <c r="E58" s="81"/>
      <c r="G58" s="82"/>
      <c r="H58" s="134"/>
      <c r="I58" s="81"/>
      <c r="J58" s="81"/>
    </row>
    <row r="59" spans="1:11" ht="50.1" customHeight="1">
      <c r="B59" s="59"/>
      <c r="C59" s="135"/>
      <c r="D59" s="136"/>
      <c r="E59" s="81"/>
      <c r="G59" s="137"/>
      <c r="H59" s="138"/>
      <c r="I59" s="81"/>
      <c r="J59" s="81"/>
    </row>
    <row r="60" spans="1:11" ht="14.1" customHeight="1">
      <c r="B60" s="84"/>
      <c r="C60" s="692" t="s">
        <v>512</v>
      </c>
      <c r="D60" s="692"/>
      <c r="E60" s="81"/>
      <c r="F60" s="81"/>
      <c r="G60" s="693" t="s">
        <v>652</v>
      </c>
      <c r="H60" s="693"/>
      <c r="I60" s="85"/>
      <c r="J60" s="81"/>
    </row>
    <row r="61" spans="1:11" ht="14.1" customHeight="1">
      <c r="B61" s="86"/>
      <c r="C61" s="688" t="s">
        <v>513</v>
      </c>
      <c r="D61" s="688"/>
      <c r="E61" s="87"/>
      <c r="F61" s="87"/>
      <c r="G61" s="694" t="s">
        <v>653</v>
      </c>
      <c r="H61" s="694"/>
      <c r="I61" s="85"/>
      <c r="J61" s="81"/>
    </row>
    <row r="62" spans="1:11">
      <c r="A62" s="114"/>
      <c r="F62" s="50"/>
    </row>
  </sheetData>
  <sheetProtection formatCells="0" selectLockedCells="1"/>
  <mergeCells count="62">
    <mergeCell ref="G14:H14"/>
    <mergeCell ref="G16:H16"/>
    <mergeCell ref="B12:C12"/>
    <mergeCell ref="B14:C14"/>
    <mergeCell ref="B16:C16"/>
    <mergeCell ref="B17:C17"/>
    <mergeCell ref="B9:C9"/>
    <mergeCell ref="B18:C18"/>
    <mergeCell ref="G17:H17"/>
    <mergeCell ref="B31:C31"/>
    <mergeCell ref="B19:C19"/>
    <mergeCell ref="B20:C20"/>
    <mergeCell ref="B21:C21"/>
    <mergeCell ref="B22:C22"/>
    <mergeCell ref="G31:H31"/>
    <mergeCell ref="G22:H22"/>
    <mergeCell ref="G20:H20"/>
    <mergeCell ref="G21:H21"/>
    <mergeCell ref="G19:H19"/>
    <mergeCell ref="G18:H18"/>
    <mergeCell ref="G12:H12"/>
    <mergeCell ref="B33:C33"/>
    <mergeCell ref="B32:C32"/>
    <mergeCell ref="B26:C26"/>
    <mergeCell ref="B27:C27"/>
    <mergeCell ref="B30:C30"/>
    <mergeCell ref="B28:C28"/>
    <mergeCell ref="B29:C29"/>
    <mergeCell ref="G52:H52"/>
    <mergeCell ref="C61:D61"/>
    <mergeCell ref="G61:H61"/>
    <mergeCell ref="B57:J57"/>
    <mergeCell ref="C60:D60"/>
    <mergeCell ref="G60:H60"/>
    <mergeCell ref="G53:H53"/>
    <mergeCell ref="G45:H45"/>
    <mergeCell ref="G46:H46"/>
    <mergeCell ref="G47:H47"/>
    <mergeCell ref="G48:H48"/>
    <mergeCell ref="G50:H50"/>
    <mergeCell ref="B34:C34"/>
    <mergeCell ref="G32:H32"/>
    <mergeCell ref="G39:H39"/>
    <mergeCell ref="G44:H44"/>
    <mergeCell ref="G23:H23"/>
    <mergeCell ref="G25:H25"/>
    <mergeCell ref="G27:H27"/>
    <mergeCell ref="G36:H36"/>
    <mergeCell ref="G38:H38"/>
    <mergeCell ref="G42:H42"/>
    <mergeCell ref="G40:H40"/>
    <mergeCell ref="G34:H34"/>
    <mergeCell ref="G28:H28"/>
    <mergeCell ref="G29:H29"/>
    <mergeCell ref="G30:H30"/>
    <mergeCell ref="B24:C24"/>
    <mergeCell ref="C1:I1"/>
    <mergeCell ref="C2:I2"/>
    <mergeCell ref="G9:H9"/>
    <mergeCell ref="E5:G5"/>
    <mergeCell ref="A3:K3"/>
    <mergeCell ref="A4:K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13" t="s">
        <v>1</v>
      </c>
      <c r="B2" s="713"/>
      <c r="C2" s="713"/>
      <c r="D2" s="713"/>
      <c r="E2" s="13" t="e">
        <f>ESF!#REF!</f>
        <v>#REF!</v>
      </c>
    </row>
    <row r="3" spans="1:5">
      <c r="A3" s="713" t="s">
        <v>3</v>
      </c>
      <c r="B3" s="713"/>
      <c r="C3" s="713"/>
      <c r="D3" s="713"/>
      <c r="E3" s="13">
        <f>ESF!C5</f>
        <v>0</v>
      </c>
    </row>
    <row r="4" spans="1:5">
      <c r="A4" s="713" t="s">
        <v>2</v>
      </c>
      <c r="B4" s="713"/>
      <c r="C4" s="713"/>
      <c r="D4" s="713"/>
      <c r="E4" s="14"/>
    </row>
    <row r="5" spans="1:5">
      <c r="A5" s="713" t="s">
        <v>71</v>
      </c>
      <c r="B5" s="713"/>
      <c r="C5" s="713"/>
      <c r="D5" s="713"/>
      <c r="E5" t="s">
        <v>69</v>
      </c>
    </row>
    <row r="6" spans="1:5">
      <c r="A6" s="6"/>
      <c r="B6" s="6"/>
      <c r="C6" s="708" t="s">
        <v>4</v>
      </c>
      <c r="D6" s="708"/>
      <c r="E6" s="1">
        <v>2013</v>
      </c>
    </row>
    <row r="7" spans="1:5">
      <c r="A7" s="704" t="s">
        <v>67</v>
      </c>
      <c r="B7" s="705" t="s">
        <v>7</v>
      </c>
      <c r="C7" s="706" t="s">
        <v>9</v>
      </c>
      <c r="D7" s="706"/>
      <c r="E7" s="8">
        <f>ESF!D16</f>
        <v>24636649.18</v>
      </c>
    </row>
    <row r="8" spans="1:5">
      <c r="A8" s="704"/>
      <c r="B8" s="705"/>
      <c r="C8" s="706" t="s">
        <v>11</v>
      </c>
      <c r="D8" s="706"/>
      <c r="E8" s="8">
        <f>ESF!D17</f>
        <v>100057362.83</v>
      </c>
    </row>
    <row r="9" spans="1:5">
      <c r="A9" s="704"/>
      <c r="B9" s="705"/>
      <c r="C9" s="706" t="s">
        <v>13</v>
      </c>
      <c r="D9" s="706"/>
      <c r="E9" s="8">
        <f>ESF!D18</f>
        <v>16276476.91</v>
      </c>
    </row>
    <row r="10" spans="1:5">
      <c r="A10" s="704"/>
      <c r="B10" s="705"/>
      <c r="C10" s="706" t="s">
        <v>15</v>
      </c>
      <c r="D10" s="706"/>
      <c r="E10" s="8">
        <f>ESF!D19</f>
        <v>239788.12</v>
      </c>
    </row>
    <row r="11" spans="1:5">
      <c r="A11" s="704"/>
      <c r="B11" s="705"/>
      <c r="C11" s="706" t="s">
        <v>17</v>
      </c>
      <c r="D11" s="706"/>
      <c r="E11" s="8">
        <f>ESF!D20</f>
        <v>260329.38</v>
      </c>
    </row>
    <row r="12" spans="1:5">
      <c r="A12" s="704"/>
      <c r="B12" s="705"/>
      <c r="C12" s="706" t="s">
        <v>19</v>
      </c>
      <c r="D12" s="706"/>
      <c r="E12" s="8">
        <f>ESF!D21</f>
        <v>0</v>
      </c>
    </row>
    <row r="13" spans="1:5">
      <c r="A13" s="704"/>
      <c r="B13" s="705"/>
      <c r="C13" s="706" t="s">
        <v>21</v>
      </c>
      <c r="D13" s="706"/>
      <c r="E13" s="8">
        <f>ESF!D22</f>
        <v>86519.35</v>
      </c>
    </row>
    <row r="14" spans="1:5" ht="15.75" thickBot="1">
      <c r="A14" s="704"/>
      <c r="B14" s="4"/>
      <c r="C14" s="707" t="s">
        <v>24</v>
      </c>
      <c r="D14" s="707"/>
      <c r="E14" s="9">
        <f>ESF!D24</f>
        <v>141557125.76999998</v>
      </c>
    </row>
    <row r="15" spans="1:5">
      <c r="A15" s="704"/>
      <c r="B15" s="705" t="s">
        <v>26</v>
      </c>
      <c r="C15" s="706" t="s">
        <v>28</v>
      </c>
      <c r="D15" s="706"/>
      <c r="E15" s="8">
        <f>ESF!D29</f>
        <v>0</v>
      </c>
    </row>
    <row r="16" spans="1:5">
      <c r="A16" s="704"/>
      <c r="B16" s="705"/>
      <c r="C16" s="706" t="s">
        <v>30</v>
      </c>
      <c r="D16" s="706"/>
      <c r="E16" s="8">
        <f>ESF!D30</f>
        <v>0</v>
      </c>
    </row>
    <row r="17" spans="1:5">
      <c r="A17" s="704"/>
      <c r="B17" s="705"/>
      <c r="C17" s="706" t="s">
        <v>32</v>
      </c>
      <c r="D17" s="706"/>
      <c r="E17" s="8">
        <f>ESF!D31</f>
        <v>244482125.88</v>
      </c>
    </row>
    <row r="18" spans="1:5">
      <c r="A18" s="704"/>
      <c r="B18" s="705"/>
      <c r="C18" s="706" t="s">
        <v>34</v>
      </c>
      <c r="D18" s="706"/>
      <c r="E18" s="8">
        <f>ESF!D32</f>
        <v>205576235.47</v>
      </c>
    </row>
    <row r="19" spans="1:5">
      <c r="A19" s="704"/>
      <c r="B19" s="705"/>
      <c r="C19" s="706" t="s">
        <v>36</v>
      </c>
      <c r="D19" s="706"/>
      <c r="E19" s="8">
        <f>ESF!D33</f>
        <v>2442117.84</v>
      </c>
    </row>
    <row r="20" spans="1:5">
      <c r="A20" s="704"/>
      <c r="B20" s="705"/>
      <c r="C20" s="706" t="s">
        <v>38</v>
      </c>
      <c r="D20" s="706"/>
      <c r="E20" s="8">
        <f>ESF!D34</f>
        <v>-222851651.30000001</v>
      </c>
    </row>
    <row r="21" spans="1:5">
      <c r="A21" s="704"/>
      <c r="B21" s="705"/>
      <c r="C21" s="706" t="s">
        <v>40</v>
      </c>
      <c r="D21" s="706"/>
      <c r="E21" s="8">
        <f>ESF!D35</f>
        <v>2927584.04</v>
      </c>
    </row>
    <row r="22" spans="1:5">
      <c r="A22" s="704"/>
      <c r="B22" s="705"/>
      <c r="C22" s="706" t="s">
        <v>41</v>
      </c>
      <c r="D22" s="706"/>
      <c r="E22" s="8">
        <f>ESF!D36</f>
        <v>0</v>
      </c>
    </row>
    <row r="23" spans="1:5">
      <c r="A23" s="704"/>
      <c r="B23" s="705"/>
      <c r="C23" s="706" t="s">
        <v>43</v>
      </c>
      <c r="D23" s="706"/>
      <c r="E23" s="8">
        <f>ESF!D37</f>
        <v>0</v>
      </c>
    </row>
    <row r="24" spans="1:5" ht="15.75" thickBot="1">
      <c r="A24" s="704"/>
      <c r="B24" s="4"/>
      <c r="C24" s="707" t="s">
        <v>45</v>
      </c>
      <c r="D24" s="707"/>
      <c r="E24" s="9">
        <f>ESF!D39</f>
        <v>232576411.92999998</v>
      </c>
    </row>
    <row r="25" spans="1:5" ht="15.75" thickBot="1">
      <c r="A25" s="704"/>
      <c r="B25" s="2"/>
      <c r="C25" s="707" t="s">
        <v>47</v>
      </c>
      <c r="D25" s="707"/>
      <c r="E25" s="9">
        <f>ESF!D41</f>
        <v>374133537.69999993</v>
      </c>
    </row>
    <row r="26" spans="1:5">
      <c r="A26" s="704" t="s">
        <v>68</v>
      </c>
      <c r="B26" s="705" t="s">
        <v>8</v>
      </c>
      <c r="C26" s="706" t="s">
        <v>10</v>
      </c>
      <c r="D26" s="706"/>
      <c r="E26" s="8">
        <f>ESF!I16</f>
        <v>2538706.2000000002</v>
      </c>
    </row>
    <row r="27" spans="1:5">
      <c r="A27" s="704"/>
      <c r="B27" s="705"/>
      <c r="C27" s="706" t="s">
        <v>12</v>
      </c>
      <c r="D27" s="706"/>
      <c r="E27" s="8">
        <f>ESF!I17</f>
        <v>0</v>
      </c>
    </row>
    <row r="28" spans="1:5">
      <c r="A28" s="704"/>
      <c r="B28" s="705"/>
      <c r="C28" s="706" t="s">
        <v>14</v>
      </c>
      <c r="D28" s="706"/>
      <c r="E28" s="8">
        <f>ESF!I18</f>
        <v>0</v>
      </c>
    </row>
    <row r="29" spans="1:5">
      <c r="A29" s="704"/>
      <c r="B29" s="705"/>
      <c r="C29" s="706" t="s">
        <v>16</v>
      </c>
      <c r="D29" s="706"/>
      <c r="E29" s="8">
        <f>ESF!I19</f>
        <v>0</v>
      </c>
    </row>
    <row r="30" spans="1:5">
      <c r="A30" s="704"/>
      <c r="B30" s="705"/>
      <c r="C30" s="706" t="s">
        <v>18</v>
      </c>
      <c r="D30" s="706"/>
      <c r="E30" s="8">
        <f>ESF!I20</f>
        <v>0</v>
      </c>
    </row>
    <row r="31" spans="1:5">
      <c r="A31" s="704"/>
      <c r="B31" s="705"/>
      <c r="C31" s="706" t="s">
        <v>20</v>
      </c>
      <c r="D31" s="706"/>
      <c r="E31" s="8">
        <f>ESF!I21</f>
        <v>72010</v>
      </c>
    </row>
    <row r="32" spans="1:5">
      <c r="A32" s="704"/>
      <c r="B32" s="705"/>
      <c r="C32" s="706" t="s">
        <v>22</v>
      </c>
      <c r="D32" s="706"/>
      <c r="E32" s="8">
        <f>ESF!I22</f>
        <v>0</v>
      </c>
    </row>
    <row r="33" spans="1:5">
      <c r="A33" s="704"/>
      <c r="B33" s="705"/>
      <c r="C33" s="706" t="s">
        <v>23</v>
      </c>
      <c r="D33" s="706"/>
      <c r="E33" s="8">
        <f>ESF!I23</f>
        <v>2976110.67</v>
      </c>
    </row>
    <row r="34" spans="1:5" ht="15.75" thickBot="1">
      <c r="A34" s="704"/>
      <c r="B34" s="4"/>
      <c r="C34" s="707" t="s">
        <v>25</v>
      </c>
      <c r="D34" s="707"/>
      <c r="E34" s="9">
        <f>ESF!I25</f>
        <v>5586826.8700000001</v>
      </c>
    </row>
    <row r="35" spans="1:5">
      <c r="A35" s="704"/>
      <c r="B35" s="705" t="s">
        <v>27</v>
      </c>
      <c r="C35" s="706" t="s">
        <v>29</v>
      </c>
      <c r="D35" s="706"/>
      <c r="E35" s="8">
        <f>ESF!I29</f>
        <v>0</v>
      </c>
    </row>
    <row r="36" spans="1:5">
      <c r="A36" s="704"/>
      <c r="B36" s="705"/>
      <c r="C36" s="706" t="s">
        <v>31</v>
      </c>
      <c r="D36" s="706"/>
      <c r="E36" s="8">
        <f>ESF!I30</f>
        <v>0</v>
      </c>
    </row>
    <row r="37" spans="1:5">
      <c r="A37" s="704"/>
      <c r="B37" s="705"/>
      <c r="C37" s="706" t="s">
        <v>33</v>
      </c>
      <c r="D37" s="706"/>
      <c r="E37" s="8">
        <f>ESF!I31</f>
        <v>0</v>
      </c>
    </row>
    <row r="38" spans="1:5">
      <c r="A38" s="704"/>
      <c r="B38" s="705"/>
      <c r="C38" s="706" t="s">
        <v>35</v>
      </c>
      <c r="D38" s="706"/>
      <c r="E38" s="8">
        <f>ESF!I32</f>
        <v>0</v>
      </c>
    </row>
    <row r="39" spans="1:5">
      <c r="A39" s="704"/>
      <c r="B39" s="705"/>
      <c r="C39" s="706" t="s">
        <v>37</v>
      </c>
      <c r="D39" s="706"/>
      <c r="E39" s="8">
        <f>ESF!I33</f>
        <v>0</v>
      </c>
    </row>
    <row r="40" spans="1:5">
      <c r="A40" s="704"/>
      <c r="B40" s="705"/>
      <c r="C40" s="706" t="s">
        <v>39</v>
      </c>
      <c r="D40" s="706"/>
      <c r="E40" s="8">
        <f>ESF!I34</f>
        <v>1002525.5</v>
      </c>
    </row>
    <row r="41" spans="1:5" ht="15.75" thickBot="1">
      <c r="A41" s="704"/>
      <c r="B41" s="2"/>
      <c r="C41" s="707" t="s">
        <v>42</v>
      </c>
      <c r="D41" s="707"/>
      <c r="E41" s="9">
        <f>ESF!I36</f>
        <v>1002525.5</v>
      </c>
    </row>
    <row r="42" spans="1:5" ht="15.75" thickBot="1">
      <c r="A42" s="704"/>
      <c r="B42" s="2"/>
      <c r="C42" s="707" t="s">
        <v>44</v>
      </c>
      <c r="D42" s="707"/>
      <c r="E42" s="9">
        <f>ESF!I38</f>
        <v>6589352.3700000001</v>
      </c>
    </row>
    <row r="43" spans="1:5">
      <c r="A43" s="3"/>
      <c r="B43" s="705" t="s">
        <v>46</v>
      </c>
      <c r="C43" s="709" t="s">
        <v>48</v>
      </c>
      <c r="D43" s="709"/>
      <c r="E43" s="10">
        <f>ESF!I42</f>
        <v>343864526.21999997</v>
      </c>
    </row>
    <row r="44" spans="1:5">
      <c r="A44" s="3"/>
      <c r="B44" s="705"/>
      <c r="C44" s="706" t="s">
        <v>49</v>
      </c>
      <c r="D44" s="706"/>
      <c r="E44" s="8">
        <f>ESF!I44</f>
        <v>321006112.01999998</v>
      </c>
    </row>
    <row r="45" spans="1:5">
      <c r="A45" s="3"/>
      <c r="B45" s="705"/>
      <c r="C45" s="706" t="s">
        <v>50</v>
      </c>
      <c r="D45" s="706"/>
      <c r="E45" s="8">
        <f>ESF!I45</f>
        <v>22858414.199999999</v>
      </c>
    </row>
    <row r="46" spans="1:5">
      <c r="A46" s="3"/>
      <c r="B46" s="705"/>
      <c r="C46" s="706" t="s">
        <v>51</v>
      </c>
      <c r="D46" s="706"/>
      <c r="E46" s="8">
        <f>ESF!I46</f>
        <v>0</v>
      </c>
    </row>
    <row r="47" spans="1:5">
      <c r="A47" s="3"/>
      <c r="B47" s="705"/>
      <c r="C47" s="709" t="s">
        <v>52</v>
      </c>
      <c r="D47" s="709"/>
      <c r="E47" s="10">
        <f>ESF!I48</f>
        <v>23679659.109999999</v>
      </c>
    </row>
    <row r="48" spans="1:5">
      <c r="A48" s="3"/>
      <c r="B48" s="705"/>
      <c r="C48" s="706" t="s">
        <v>53</v>
      </c>
      <c r="D48" s="706"/>
      <c r="E48" s="8">
        <f>ESF!I50</f>
        <v>31863798.309999999</v>
      </c>
    </row>
    <row r="49" spans="1:5">
      <c r="A49" s="3"/>
      <c r="B49" s="705"/>
      <c r="C49" s="706" t="s">
        <v>54</v>
      </c>
      <c r="D49" s="706"/>
      <c r="E49" s="8">
        <f>ESF!I51</f>
        <v>-8184139.2000000002</v>
      </c>
    </row>
    <row r="50" spans="1:5">
      <c r="A50" s="3"/>
      <c r="B50" s="705"/>
      <c r="C50" s="706" t="s">
        <v>55</v>
      </c>
      <c r="D50" s="706"/>
      <c r="E50" s="8">
        <f>ESF!I52</f>
        <v>0</v>
      </c>
    </row>
    <row r="51" spans="1:5">
      <c r="A51" s="3"/>
      <c r="B51" s="705"/>
      <c r="C51" s="706" t="s">
        <v>56</v>
      </c>
      <c r="D51" s="706"/>
      <c r="E51" s="8">
        <f>ESF!I53</f>
        <v>0</v>
      </c>
    </row>
    <row r="52" spans="1:5">
      <c r="A52" s="3"/>
      <c r="B52" s="705"/>
      <c r="C52" s="706" t="s">
        <v>57</v>
      </c>
      <c r="D52" s="706"/>
      <c r="E52" s="8">
        <f>ESF!I54</f>
        <v>0</v>
      </c>
    </row>
    <row r="53" spans="1:5">
      <c r="A53" s="3"/>
      <c r="B53" s="705"/>
      <c r="C53" s="709" t="s">
        <v>58</v>
      </c>
      <c r="D53" s="709"/>
      <c r="E53" s="10">
        <f>ESF!I56</f>
        <v>0</v>
      </c>
    </row>
    <row r="54" spans="1:5">
      <c r="A54" s="3"/>
      <c r="B54" s="705"/>
      <c r="C54" s="706" t="s">
        <v>59</v>
      </c>
      <c r="D54" s="706"/>
      <c r="E54" s="8">
        <f>ESF!I58</f>
        <v>0</v>
      </c>
    </row>
    <row r="55" spans="1:5">
      <c r="A55" s="3"/>
      <c r="B55" s="705"/>
      <c r="C55" s="706" t="s">
        <v>60</v>
      </c>
      <c r="D55" s="706"/>
      <c r="E55" s="8">
        <f>ESF!I59</f>
        <v>0</v>
      </c>
    </row>
    <row r="56" spans="1:5" ht="15.75" thickBot="1">
      <c r="A56" s="3"/>
      <c r="B56" s="705"/>
      <c r="C56" s="707" t="s">
        <v>61</v>
      </c>
      <c r="D56" s="707"/>
      <c r="E56" s="9">
        <f>ESF!I61</f>
        <v>367544185.32999998</v>
      </c>
    </row>
    <row r="57" spans="1:5" ht="15.75" thickBot="1">
      <c r="A57" s="3"/>
      <c r="B57" s="2"/>
      <c r="C57" s="707" t="s">
        <v>62</v>
      </c>
      <c r="D57" s="707"/>
      <c r="E57" s="9">
        <f>ESF!I63</f>
        <v>374133537.69999999</v>
      </c>
    </row>
    <row r="58" spans="1:5">
      <c r="A58" s="3"/>
      <c r="B58" s="2"/>
      <c r="C58" s="708" t="s">
        <v>4</v>
      </c>
      <c r="D58" s="708"/>
      <c r="E58" s="1">
        <v>2012</v>
      </c>
    </row>
    <row r="59" spans="1:5">
      <c r="A59" s="704" t="s">
        <v>67</v>
      </c>
      <c r="B59" s="705" t="s">
        <v>7</v>
      </c>
      <c r="C59" s="706" t="s">
        <v>9</v>
      </c>
      <c r="D59" s="706"/>
      <c r="E59" s="8">
        <f>ESF!E16</f>
        <v>21222392.760000002</v>
      </c>
    </row>
    <row r="60" spans="1:5">
      <c r="A60" s="704"/>
      <c r="B60" s="705"/>
      <c r="C60" s="706" t="s">
        <v>11</v>
      </c>
      <c r="D60" s="706"/>
      <c r="E60" s="8">
        <f>ESF!E17</f>
        <v>85253910.219999999</v>
      </c>
    </row>
    <row r="61" spans="1:5">
      <c r="A61" s="704"/>
      <c r="B61" s="705"/>
      <c r="C61" s="706" t="s">
        <v>13</v>
      </c>
      <c r="D61" s="706"/>
      <c r="E61" s="8">
        <f>ESF!E18</f>
        <v>7151286.3499999996</v>
      </c>
    </row>
    <row r="62" spans="1:5">
      <c r="A62" s="704"/>
      <c r="B62" s="705"/>
      <c r="C62" s="706" t="s">
        <v>15</v>
      </c>
      <c r="D62" s="706"/>
      <c r="E62" s="8">
        <f>ESF!E19</f>
        <v>239788.12</v>
      </c>
    </row>
    <row r="63" spans="1:5">
      <c r="A63" s="704"/>
      <c r="B63" s="705"/>
      <c r="C63" s="706" t="s">
        <v>17</v>
      </c>
      <c r="D63" s="706"/>
      <c r="E63" s="8">
        <f>ESF!E20</f>
        <v>260329.38</v>
      </c>
    </row>
    <row r="64" spans="1:5">
      <c r="A64" s="704"/>
      <c r="B64" s="705"/>
      <c r="C64" s="706" t="s">
        <v>19</v>
      </c>
      <c r="D64" s="706"/>
      <c r="E64" s="8">
        <f>ESF!E21</f>
        <v>0</v>
      </c>
    </row>
    <row r="65" spans="1:5">
      <c r="A65" s="704"/>
      <c r="B65" s="705"/>
      <c r="C65" s="706" t="s">
        <v>21</v>
      </c>
      <c r="D65" s="706"/>
      <c r="E65" s="8">
        <f>ESF!E22</f>
        <v>86519.35</v>
      </c>
    </row>
    <row r="66" spans="1:5" ht="15.75" thickBot="1">
      <c r="A66" s="704"/>
      <c r="B66" s="4"/>
      <c r="C66" s="707" t="s">
        <v>24</v>
      </c>
      <c r="D66" s="707"/>
      <c r="E66" s="9">
        <f>ESF!E24</f>
        <v>114214226.17999999</v>
      </c>
    </row>
    <row r="67" spans="1:5">
      <c r="A67" s="704"/>
      <c r="B67" s="705" t="s">
        <v>26</v>
      </c>
      <c r="C67" s="706" t="s">
        <v>28</v>
      </c>
      <c r="D67" s="706"/>
      <c r="E67" s="8">
        <f>ESF!E29</f>
        <v>0</v>
      </c>
    </row>
    <row r="68" spans="1:5">
      <c r="A68" s="704"/>
      <c r="B68" s="705"/>
      <c r="C68" s="706" t="s">
        <v>30</v>
      </c>
      <c r="D68" s="706"/>
      <c r="E68" s="8">
        <f>ESF!E30</f>
        <v>0</v>
      </c>
    </row>
    <row r="69" spans="1:5">
      <c r="A69" s="704"/>
      <c r="B69" s="705"/>
      <c r="C69" s="706" t="s">
        <v>32</v>
      </c>
      <c r="D69" s="706"/>
      <c r="E69" s="8">
        <f>ESF!E31</f>
        <v>244482125.88</v>
      </c>
    </row>
    <row r="70" spans="1:5">
      <c r="A70" s="704"/>
      <c r="B70" s="705"/>
      <c r="C70" s="706" t="s">
        <v>34</v>
      </c>
      <c r="D70" s="706"/>
      <c r="E70" s="8">
        <f>ESF!E32</f>
        <v>205464148.78999999</v>
      </c>
    </row>
    <row r="71" spans="1:5">
      <c r="A71" s="704"/>
      <c r="B71" s="705"/>
      <c r="C71" s="706" t="s">
        <v>36</v>
      </c>
      <c r="D71" s="706"/>
      <c r="E71" s="8">
        <f>ESF!E33</f>
        <v>2442117.84</v>
      </c>
    </row>
    <row r="72" spans="1:5">
      <c r="A72" s="704"/>
      <c r="B72" s="705"/>
      <c r="C72" s="706" t="s">
        <v>38</v>
      </c>
      <c r="D72" s="706"/>
      <c r="E72" s="8">
        <f>ESF!E34</f>
        <v>-222851651.30000001</v>
      </c>
    </row>
    <row r="73" spans="1:5">
      <c r="A73" s="704"/>
      <c r="B73" s="705"/>
      <c r="C73" s="706" t="s">
        <v>40</v>
      </c>
      <c r="D73" s="706"/>
      <c r="E73" s="8">
        <f>ESF!E35</f>
        <v>2927584.04</v>
      </c>
    </row>
    <row r="74" spans="1:5">
      <c r="A74" s="704"/>
      <c r="B74" s="705"/>
      <c r="C74" s="706" t="s">
        <v>41</v>
      </c>
      <c r="D74" s="706"/>
      <c r="E74" s="8">
        <f>ESF!E36</f>
        <v>0</v>
      </c>
    </row>
    <row r="75" spans="1:5">
      <c r="A75" s="704"/>
      <c r="B75" s="705"/>
      <c r="C75" s="706" t="s">
        <v>43</v>
      </c>
      <c r="D75" s="706"/>
      <c r="E75" s="8">
        <f>ESF!E37</f>
        <v>0</v>
      </c>
    </row>
    <row r="76" spans="1:5" ht="15.75" thickBot="1">
      <c r="A76" s="704"/>
      <c r="B76" s="4"/>
      <c r="C76" s="707" t="s">
        <v>45</v>
      </c>
      <c r="D76" s="707"/>
      <c r="E76" s="9">
        <f>ESF!E39</f>
        <v>232464325.24999991</v>
      </c>
    </row>
    <row r="77" spans="1:5" ht="15.75" thickBot="1">
      <c r="A77" s="704"/>
      <c r="B77" s="2"/>
      <c r="C77" s="707" t="s">
        <v>47</v>
      </c>
      <c r="D77" s="707"/>
      <c r="E77" s="9">
        <f>ESF!E41</f>
        <v>346678551.42999989</v>
      </c>
    </row>
    <row r="78" spans="1:5">
      <c r="A78" s="704" t="s">
        <v>68</v>
      </c>
      <c r="B78" s="705" t="s">
        <v>8</v>
      </c>
      <c r="C78" s="706" t="s">
        <v>10</v>
      </c>
      <c r="D78" s="706"/>
      <c r="E78" s="8">
        <f>ESF!J16</f>
        <v>22047244.219999999</v>
      </c>
    </row>
    <row r="79" spans="1:5">
      <c r="A79" s="704"/>
      <c r="B79" s="705"/>
      <c r="C79" s="706" t="s">
        <v>12</v>
      </c>
      <c r="D79" s="706"/>
      <c r="E79" s="8">
        <f>ESF!J17</f>
        <v>0</v>
      </c>
    </row>
    <row r="80" spans="1:5">
      <c r="A80" s="704"/>
      <c r="B80" s="705"/>
      <c r="C80" s="706" t="s">
        <v>14</v>
      </c>
      <c r="D80" s="706"/>
      <c r="E80" s="8">
        <f>ESF!J18</f>
        <v>0</v>
      </c>
    </row>
    <row r="81" spans="1:5">
      <c r="A81" s="704"/>
      <c r="B81" s="705"/>
      <c r="C81" s="706" t="s">
        <v>16</v>
      </c>
      <c r="D81" s="706"/>
      <c r="E81" s="8">
        <f>ESF!J19</f>
        <v>0</v>
      </c>
    </row>
    <row r="82" spans="1:5">
      <c r="A82" s="704"/>
      <c r="B82" s="705"/>
      <c r="C82" s="706" t="s">
        <v>18</v>
      </c>
      <c r="D82" s="706"/>
      <c r="E82" s="8">
        <f>ESF!J20</f>
        <v>0</v>
      </c>
    </row>
    <row r="83" spans="1:5">
      <c r="A83" s="704"/>
      <c r="B83" s="705"/>
      <c r="C83" s="706" t="s">
        <v>20</v>
      </c>
      <c r="D83" s="706"/>
      <c r="E83" s="8">
        <f>ESF!J21</f>
        <v>72010</v>
      </c>
    </row>
    <row r="84" spans="1:5">
      <c r="A84" s="704"/>
      <c r="B84" s="705"/>
      <c r="C84" s="706" t="s">
        <v>22</v>
      </c>
      <c r="D84" s="706"/>
      <c r="E84" s="8">
        <f>ESF!J22</f>
        <v>0</v>
      </c>
    </row>
    <row r="85" spans="1:5">
      <c r="A85" s="704"/>
      <c r="B85" s="705"/>
      <c r="C85" s="706" t="s">
        <v>23</v>
      </c>
      <c r="D85" s="706"/>
      <c r="E85" s="8">
        <f>ESF!J23</f>
        <v>1078906.67</v>
      </c>
    </row>
    <row r="86" spans="1:5" ht="15.75" thickBot="1">
      <c r="A86" s="704"/>
      <c r="B86" s="4"/>
      <c r="C86" s="707" t="s">
        <v>25</v>
      </c>
      <c r="D86" s="707"/>
      <c r="E86" s="9">
        <f>ESF!J25</f>
        <v>23198160.890000001</v>
      </c>
    </row>
    <row r="87" spans="1:5">
      <c r="A87" s="704"/>
      <c r="B87" s="705" t="s">
        <v>27</v>
      </c>
      <c r="C87" s="706" t="s">
        <v>29</v>
      </c>
      <c r="D87" s="706"/>
      <c r="E87" s="8">
        <f>ESF!J29</f>
        <v>0</v>
      </c>
    </row>
    <row r="88" spans="1:5">
      <c r="A88" s="704"/>
      <c r="B88" s="705"/>
      <c r="C88" s="706" t="s">
        <v>31</v>
      </c>
      <c r="D88" s="706"/>
      <c r="E88" s="8">
        <f>ESF!J30</f>
        <v>0</v>
      </c>
    </row>
    <row r="89" spans="1:5">
      <c r="A89" s="704"/>
      <c r="B89" s="705"/>
      <c r="C89" s="706" t="s">
        <v>33</v>
      </c>
      <c r="D89" s="706"/>
      <c r="E89" s="8">
        <f>ESF!J31</f>
        <v>0</v>
      </c>
    </row>
    <row r="90" spans="1:5">
      <c r="A90" s="704"/>
      <c r="B90" s="705"/>
      <c r="C90" s="706" t="s">
        <v>35</v>
      </c>
      <c r="D90" s="706"/>
      <c r="E90" s="8">
        <f>ESF!J32</f>
        <v>0</v>
      </c>
    </row>
    <row r="91" spans="1:5">
      <c r="A91" s="704"/>
      <c r="B91" s="705"/>
      <c r="C91" s="706" t="s">
        <v>37</v>
      </c>
      <c r="D91" s="706"/>
      <c r="E91" s="8">
        <f>ESF!J33</f>
        <v>0</v>
      </c>
    </row>
    <row r="92" spans="1:5">
      <c r="A92" s="704"/>
      <c r="B92" s="705"/>
      <c r="C92" s="706" t="s">
        <v>39</v>
      </c>
      <c r="D92" s="706"/>
      <c r="E92" s="8">
        <f>ESF!J34</f>
        <v>1002525.5</v>
      </c>
    </row>
    <row r="93" spans="1:5" ht="15.75" thickBot="1">
      <c r="A93" s="704"/>
      <c r="B93" s="2"/>
      <c r="C93" s="707" t="s">
        <v>42</v>
      </c>
      <c r="D93" s="707"/>
      <c r="E93" s="9">
        <f>ESF!J36</f>
        <v>1002525.5</v>
      </c>
    </row>
    <row r="94" spans="1:5" ht="15.75" thickBot="1">
      <c r="A94" s="704"/>
      <c r="B94" s="2"/>
      <c r="C94" s="707" t="s">
        <v>44</v>
      </c>
      <c r="D94" s="707"/>
      <c r="E94" s="9">
        <f>ESF!J38</f>
        <v>24200686.390000001</v>
      </c>
    </row>
    <row r="95" spans="1:5">
      <c r="A95" s="3"/>
      <c r="B95" s="705" t="s">
        <v>46</v>
      </c>
      <c r="C95" s="709" t="s">
        <v>48</v>
      </c>
      <c r="D95" s="709"/>
      <c r="E95" s="10">
        <f>ESF!J42</f>
        <v>330662004.24000001</v>
      </c>
    </row>
    <row r="96" spans="1:5">
      <c r="A96" s="3"/>
      <c r="B96" s="705"/>
      <c r="C96" s="706" t="s">
        <v>49</v>
      </c>
      <c r="D96" s="706"/>
      <c r="E96" s="8">
        <f>ESF!J44</f>
        <v>307803590.04000002</v>
      </c>
    </row>
    <row r="97" spans="1:5">
      <c r="A97" s="3"/>
      <c r="B97" s="705"/>
      <c r="C97" s="706" t="s">
        <v>50</v>
      </c>
      <c r="D97" s="706"/>
      <c r="E97" s="8">
        <f>ESF!J45</f>
        <v>22858414.199999999</v>
      </c>
    </row>
    <row r="98" spans="1:5">
      <c r="A98" s="3"/>
      <c r="B98" s="705"/>
      <c r="C98" s="706" t="s">
        <v>51</v>
      </c>
      <c r="D98" s="706"/>
      <c r="E98" s="8">
        <f>ESF!J46</f>
        <v>0</v>
      </c>
    </row>
    <row r="99" spans="1:5">
      <c r="A99" s="3"/>
      <c r="B99" s="705"/>
      <c r="C99" s="709" t="s">
        <v>52</v>
      </c>
      <c r="D99" s="709"/>
      <c r="E99" s="10">
        <f>ESF!J48</f>
        <v>-8184139.1999999993</v>
      </c>
    </row>
    <row r="100" spans="1:5">
      <c r="A100" s="3"/>
      <c r="B100" s="705"/>
      <c r="C100" s="706" t="s">
        <v>53</v>
      </c>
      <c r="D100" s="706"/>
      <c r="E100" s="8">
        <f>ESF!J50</f>
        <v>-11388164.1</v>
      </c>
    </row>
    <row r="101" spans="1:5">
      <c r="A101" s="3"/>
      <c r="B101" s="705"/>
      <c r="C101" s="706" t="s">
        <v>54</v>
      </c>
      <c r="D101" s="706"/>
      <c r="E101" s="8">
        <f>ESF!J51</f>
        <v>3204024.9</v>
      </c>
    </row>
    <row r="102" spans="1:5">
      <c r="A102" s="3"/>
      <c r="B102" s="705"/>
      <c r="C102" s="706" t="s">
        <v>55</v>
      </c>
      <c r="D102" s="706"/>
      <c r="E102" s="8">
        <f>ESF!J52</f>
        <v>0</v>
      </c>
    </row>
    <row r="103" spans="1:5">
      <c r="A103" s="3"/>
      <c r="B103" s="705"/>
      <c r="C103" s="706" t="s">
        <v>56</v>
      </c>
      <c r="D103" s="706"/>
      <c r="E103" s="8">
        <f>ESF!J53</f>
        <v>0</v>
      </c>
    </row>
    <row r="104" spans="1:5">
      <c r="A104" s="3"/>
      <c r="B104" s="705"/>
      <c r="C104" s="706" t="s">
        <v>57</v>
      </c>
      <c r="D104" s="706"/>
      <c r="E104" s="8">
        <f>ESF!J54</f>
        <v>0</v>
      </c>
    </row>
    <row r="105" spans="1:5">
      <c r="A105" s="3"/>
      <c r="B105" s="705"/>
      <c r="C105" s="709" t="s">
        <v>58</v>
      </c>
      <c r="D105" s="709"/>
      <c r="E105" s="10">
        <f>ESF!J56</f>
        <v>0</v>
      </c>
    </row>
    <row r="106" spans="1:5">
      <c r="A106" s="3"/>
      <c r="B106" s="705"/>
      <c r="C106" s="706" t="s">
        <v>59</v>
      </c>
      <c r="D106" s="706"/>
      <c r="E106" s="8">
        <f>ESF!J58</f>
        <v>0</v>
      </c>
    </row>
    <row r="107" spans="1:5">
      <c r="A107" s="3"/>
      <c r="B107" s="705"/>
      <c r="C107" s="706" t="s">
        <v>60</v>
      </c>
      <c r="D107" s="706"/>
      <c r="E107" s="8">
        <f>ESF!J59</f>
        <v>0</v>
      </c>
    </row>
    <row r="108" spans="1:5" ht="15.75" thickBot="1">
      <c r="A108" s="3"/>
      <c r="B108" s="705"/>
      <c r="C108" s="707" t="s">
        <v>61</v>
      </c>
      <c r="D108" s="707"/>
      <c r="E108" s="9">
        <f>ESF!J61</f>
        <v>322477865.04000002</v>
      </c>
    </row>
    <row r="109" spans="1:5" ht="15.75" thickBot="1">
      <c r="A109" s="3"/>
      <c r="B109" s="2"/>
      <c r="C109" s="707" t="s">
        <v>62</v>
      </c>
      <c r="D109" s="707"/>
      <c r="E109" s="9">
        <f>ESF!J63</f>
        <v>346678551.43000001</v>
      </c>
    </row>
    <row r="110" spans="1:5">
      <c r="A110" s="3"/>
      <c r="B110" s="2"/>
      <c r="C110" s="714" t="s">
        <v>73</v>
      </c>
      <c r="D110" s="5" t="s">
        <v>63</v>
      </c>
      <c r="E110" s="10" t="str">
        <f>ESF!C71</f>
        <v>Sofia Ayala Rodríguez</v>
      </c>
    </row>
    <row r="111" spans="1:5">
      <c r="A111" s="3"/>
      <c r="B111" s="2"/>
      <c r="C111" s="715"/>
      <c r="D111" s="5" t="s">
        <v>64</v>
      </c>
      <c r="E111" s="10" t="str">
        <f>ESF!C72</f>
        <v>Rectora</v>
      </c>
    </row>
    <row r="112" spans="1:5">
      <c r="A112" s="3"/>
      <c r="B112" s="2"/>
      <c r="C112" s="715" t="s">
        <v>72</v>
      </c>
      <c r="D112" s="5" t="s">
        <v>63</v>
      </c>
      <c r="E112" s="10" t="str">
        <f>ESF!G71</f>
        <v>Alfredo Moncada</v>
      </c>
    </row>
    <row r="113" spans="1:5">
      <c r="A113" s="3"/>
      <c r="B113" s="2"/>
      <c r="C113" s="715"/>
      <c r="D113" s="5" t="s">
        <v>64</v>
      </c>
      <c r="E113" s="10" t="str">
        <f>ESF!G72</f>
        <v>Director de Administración y Finanzas</v>
      </c>
    </row>
    <row r="114" spans="1:5">
      <c r="A114" s="713" t="s">
        <v>1</v>
      </c>
      <c r="B114" s="713"/>
      <c r="C114" s="713"/>
      <c r="D114" s="713"/>
      <c r="E114" s="13" t="e">
        <f>ECSF!#REF!</f>
        <v>#REF!</v>
      </c>
    </row>
    <row r="115" spans="1:5">
      <c r="A115" s="713" t="s">
        <v>3</v>
      </c>
      <c r="B115" s="713"/>
      <c r="C115" s="713"/>
      <c r="D115" s="713"/>
      <c r="E115" s="13">
        <f>ECSF!C5</f>
        <v>0</v>
      </c>
    </row>
    <row r="116" spans="1:5">
      <c r="A116" s="713" t="s">
        <v>2</v>
      </c>
      <c r="B116" s="713"/>
      <c r="C116" s="713"/>
      <c r="D116" s="713"/>
      <c r="E116" s="14"/>
    </row>
    <row r="117" spans="1:5">
      <c r="A117" s="713" t="s">
        <v>71</v>
      </c>
      <c r="B117" s="713"/>
      <c r="C117" s="713"/>
      <c r="D117" s="713"/>
      <c r="E117" t="s">
        <v>70</v>
      </c>
    </row>
    <row r="118" spans="1:5">
      <c r="B118" s="710" t="s">
        <v>65</v>
      </c>
      <c r="C118" s="709" t="s">
        <v>5</v>
      </c>
      <c r="D118" s="709"/>
      <c r="E118" s="11">
        <f>ECSF!D12</f>
        <v>0</v>
      </c>
    </row>
    <row r="119" spans="1:5">
      <c r="B119" s="710"/>
      <c r="C119" s="709" t="s">
        <v>7</v>
      </c>
      <c r="D119" s="709"/>
      <c r="E119" s="11">
        <f>ECSF!D14</f>
        <v>0</v>
      </c>
    </row>
    <row r="120" spans="1:5">
      <c r="B120" s="710"/>
      <c r="C120" s="706" t="s">
        <v>9</v>
      </c>
      <c r="D120" s="706"/>
      <c r="E120" s="12">
        <f>ECSF!D16</f>
        <v>0</v>
      </c>
    </row>
    <row r="121" spans="1:5">
      <c r="B121" s="710"/>
      <c r="C121" s="706" t="s">
        <v>11</v>
      </c>
      <c r="D121" s="706"/>
      <c r="E121" s="12">
        <f>ECSF!D17</f>
        <v>0</v>
      </c>
    </row>
    <row r="122" spans="1:5">
      <c r="B122" s="710"/>
      <c r="C122" s="706" t="s">
        <v>13</v>
      </c>
      <c r="D122" s="706"/>
      <c r="E122" s="12">
        <f>ECSF!D18</f>
        <v>0</v>
      </c>
    </row>
    <row r="123" spans="1:5">
      <c r="B123" s="710"/>
      <c r="C123" s="706" t="s">
        <v>15</v>
      </c>
      <c r="D123" s="706"/>
      <c r="E123" s="12">
        <f>ECSF!D19</f>
        <v>0</v>
      </c>
    </row>
    <row r="124" spans="1:5">
      <c r="B124" s="710"/>
      <c r="C124" s="706" t="s">
        <v>17</v>
      </c>
      <c r="D124" s="706"/>
      <c r="E124" s="12">
        <f>ECSF!D20</f>
        <v>0</v>
      </c>
    </row>
    <row r="125" spans="1:5">
      <c r="B125" s="710"/>
      <c r="C125" s="706" t="s">
        <v>19</v>
      </c>
      <c r="D125" s="706"/>
      <c r="E125" s="12">
        <f>ECSF!D21</f>
        <v>0</v>
      </c>
    </row>
    <row r="126" spans="1:5">
      <c r="B126" s="710"/>
      <c r="C126" s="706" t="s">
        <v>21</v>
      </c>
      <c r="D126" s="706"/>
      <c r="E126" s="12">
        <f>ECSF!D22</f>
        <v>0</v>
      </c>
    </row>
    <row r="127" spans="1:5">
      <c r="B127" s="710"/>
      <c r="C127" s="709" t="s">
        <v>26</v>
      </c>
      <c r="D127" s="709"/>
      <c r="E127" s="11">
        <f>ECSF!D24</f>
        <v>0</v>
      </c>
    </row>
    <row r="128" spans="1:5">
      <c r="B128" s="710"/>
      <c r="C128" s="706" t="s">
        <v>28</v>
      </c>
      <c r="D128" s="706"/>
      <c r="E128" s="12">
        <f>ECSF!D26</f>
        <v>0</v>
      </c>
    </row>
    <row r="129" spans="2:5">
      <c r="B129" s="710"/>
      <c r="C129" s="706" t="s">
        <v>30</v>
      </c>
      <c r="D129" s="706"/>
      <c r="E129" s="12">
        <f>ECSF!D27</f>
        <v>0</v>
      </c>
    </row>
    <row r="130" spans="2:5">
      <c r="B130" s="710"/>
      <c r="C130" s="706" t="s">
        <v>32</v>
      </c>
      <c r="D130" s="706"/>
      <c r="E130" s="12">
        <f>ECSF!D28</f>
        <v>0</v>
      </c>
    </row>
    <row r="131" spans="2:5">
      <c r="B131" s="710"/>
      <c r="C131" s="706" t="s">
        <v>34</v>
      </c>
      <c r="D131" s="706"/>
      <c r="E131" s="12">
        <f>ECSF!D29</f>
        <v>0</v>
      </c>
    </row>
    <row r="132" spans="2:5">
      <c r="B132" s="710"/>
      <c r="C132" s="706" t="s">
        <v>36</v>
      </c>
      <c r="D132" s="706"/>
      <c r="E132" s="12">
        <f>ECSF!D30</f>
        <v>0</v>
      </c>
    </row>
    <row r="133" spans="2:5">
      <c r="B133" s="710"/>
      <c r="C133" s="706" t="s">
        <v>38</v>
      </c>
      <c r="D133" s="706"/>
      <c r="E133" s="12">
        <f>ECSF!D31</f>
        <v>0</v>
      </c>
    </row>
    <row r="134" spans="2:5">
      <c r="B134" s="710"/>
      <c r="C134" s="706" t="s">
        <v>40</v>
      </c>
      <c r="D134" s="706"/>
      <c r="E134" s="12">
        <f>ECSF!D32</f>
        <v>0</v>
      </c>
    </row>
    <row r="135" spans="2:5">
      <c r="B135" s="710"/>
      <c r="C135" s="706" t="s">
        <v>41</v>
      </c>
      <c r="D135" s="706"/>
      <c r="E135" s="12">
        <f>ECSF!D33</f>
        <v>0</v>
      </c>
    </row>
    <row r="136" spans="2:5">
      <c r="B136" s="710"/>
      <c r="C136" s="706" t="s">
        <v>43</v>
      </c>
      <c r="D136" s="706"/>
      <c r="E136" s="12">
        <f>ECSF!D34</f>
        <v>0</v>
      </c>
    </row>
    <row r="137" spans="2:5">
      <c r="B137" s="710"/>
      <c r="C137" s="709" t="s">
        <v>6</v>
      </c>
      <c r="D137" s="709"/>
      <c r="E137" s="11">
        <f>ECSF!I12</f>
        <v>1897204</v>
      </c>
    </row>
    <row r="138" spans="2:5">
      <c r="B138" s="710"/>
      <c r="C138" s="709" t="s">
        <v>8</v>
      </c>
      <c r="D138" s="709"/>
      <c r="E138" s="11">
        <f>ECSF!I14</f>
        <v>1897204</v>
      </c>
    </row>
    <row r="139" spans="2:5">
      <c r="B139" s="710"/>
      <c r="C139" s="706" t="s">
        <v>10</v>
      </c>
      <c r="D139" s="706"/>
      <c r="E139" s="12">
        <f>ECSF!I16</f>
        <v>0</v>
      </c>
    </row>
    <row r="140" spans="2:5">
      <c r="B140" s="710"/>
      <c r="C140" s="706" t="s">
        <v>12</v>
      </c>
      <c r="D140" s="706"/>
      <c r="E140" s="12">
        <f>ECSF!I17</f>
        <v>0</v>
      </c>
    </row>
    <row r="141" spans="2:5">
      <c r="B141" s="710"/>
      <c r="C141" s="706" t="s">
        <v>14</v>
      </c>
      <c r="D141" s="706"/>
      <c r="E141" s="12">
        <f>ECSF!I18</f>
        <v>0</v>
      </c>
    </row>
    <row r="142" spans="2:5">
      <c r="B142" s="710"/>
      <c r="C142" s="706" t="s">
        <v>16</v>
      </c>
      <c r="D142" s="706"/>
      <c r="E142" s="12">
        <f>ECSF!I19</f>
        <v>0</v>
      </c>
    </row>
    <row r="143" spans="2:5">
      <c r="B143" s="710"/>
      <c r="C143" s="706" t="s">
        <v>18</v>
      </c>
      <c r="D143" s="706"/>
      <c r="E143" s="12">
        <f>ECSF!I20</f>
        <v>0</v>
      </c>
    </row>
    <row r="144" spans="2:5">
      <c r="B144" s="710"/>
      <c r="C144" s="706" t="s">
        <v>20</v>
      </c>
      <c r="D144" s="706"/>
      <c r="E144" s="12">
        <f>ECSF!I21</f>
        <v>0</v>
      </c>
    </row>
    <row r="145" spans="2:5">
      <c r="B145" s="710"/>
      <c r="C145" s="706" t="s">
        <v>22</v>
      </c>
      <c r="D145" s="706"/>
      <c r="E145" s="12">
        <f>ECSF!I22</f>
        <v>0</v>
      </c>
    </row>
    <row r="146" spans="2:5">
      <c r="B146" s="710"/>
      <c r="C146" s="706" t="s">
        <v>23</v>
      </c>
      <c r="D146" s="706"/>
      <c r="E146" s="12">
        <f>ECSF!I23</f>
        <v>1897204</v>
      </c>
    </row>
    <row r="147" spans="2:5">
      <c r="B147" s="710"/>
      <c r="C147" s="712" t="s">
        <v>27</v>
      </c>
      <c r="D147" s="712"/>
      <c r="E147" s="11">
        <f>ECSF!I25</f>
        <v>0</v>
      </c>
    </row>
    <row r="148" spans="2:5">
      <c r="B148" s="710"/>
      <c r="C148" s="706" t="s">
        <v>29</v>
      </c>
      <c r="D148" s="706"/>
      <c r="E148" s="12">
        <f>ECSF!I27</f>
        <v>0</v>
      </c>
    </row>
    <row r="149" spans="2:5">
      <c r="B149" s="710"/>
      <c r="C149" s="706" t="s">
        <v>31</v>
      </c>
      <c r="D149" s="706"/>
      <c r="E149" s="12">
        <f>ECSF!I28</f>
        <v>0</v>
      </c>
    </row>
    <row r="150" spans="2:5">
      <c r="B150" s="710"/>
      <c r="C150" s="706" t="s">
        <v>33</v>
      </c>
      <c r="D150" s="706"/>
      <c r="E150" s="12">
        <f>ECSF!I29</f>
        <v>0</v>
      </c>
    </row>
    <row r="151" spans="2:5">
      <c r="B151" s="710"/>
      <c r="C151" s="706" t="s">
        <v>35</v>
      </c>
      <c r="D151" s="706"/>
      <c r="E151" s="12">
        <f>ECSF!I30</f>
        <v>0</v>
      </c>
    </row>
    <row r="152" spans="2:5">
      <c r="B152" s="710"/>
      <c r="C152" s="706" t="s">
        <v>37</v>
      </c>
      <c r="D152" s="706"/>
      <c r="E152" s="12">
        <f>ECSF!I31</f>
        <v>0</v>
      </c>
    </row>
    <row r="153" spans="2:5">
      <c r="B153" s="710"/>
      <c r="C153" s="706" t="s">
        <v>39</v>
      </c>
      <c r="D153" s="706"/>
      <c r="E153" s="12">
        <f>ECSF!I32</f>
        <v>0</v>
      </c>
    </row>
    <row r="154" spans="2:5">
      <c r="B154" s="710"/>
      <c r="C154" s="709" t="s">
        <v>46</v>
      </c>
      <c r="D154" s="709"/>
      <c r="E154" s="11">
        <f>ECSF!I34</f>
        <v>56454484.390000001</v>
      </c>
    </row>
    <row r="155" spans="2:5">
      <c r="B155" s="710"/>
      <c r="C155" s="709" t="s">
        <v>48</v>
      </c>
      <c r="D155" s="709"/>
      <c r="E155" s="11">
        <f>ECSF!I36</f>
        <v>13202521.98</v>
      </c>
    </row>
    <row r="156" spans="2:5">
      <c r="B156" s="710"/>
      <c r="C156" s="706" t="s">
        <v>49</v>
      </c>
      <c r="D156" s="706"/>
      <c r="E156" s="12">
        <f>ECSF!I38</f>
        <v>13202521.98</v>
      </c>
    </row>
    <row r="157" spans="2:5">
      <c r="B157" s="710"/>
      <c r="C157" s="706" t="s">
        <v>50</v>
      </c>
      <c r="D157" s="706"/>
      <c r="E157" s="12">
        <f>ECSF!I39</f>
        <v>0</v>
      </c>
    </row>
    <row r="158" spans="2:5">
      <c r="B158" s="710"/>
      <c r="C158" s="706" t="s">
        <v>51</v>
      </c>
      <c r="D158" s="706"/>
      <c r="E158" s="12">
        <f>ECSF!I40</f>
        <v>0</v>
      </c>
    </row>
    <row r="159" spans="2:5">
      <c r="B159" s="710"/>
      <c r="C159" s="709" t="s">
        <v>52</v>
      </c>
      <c r="D159" s="709"/>
      <c r="E159" s="11">
        <f>ECSF!I42</f>
        <v>43251962.409999996</v>
      </c>
    </row>
    <row r="160" spans="2:5">
      <c r="B160" s="710"/>
      <c r="C160" s="706" t="s">
        <v>53</v>
      </c>
      <c r="D160" s="706"/>
      <c r="E160" s="12">
        <f>ECSF!I44</f>
        <v>43251962.409999996</v>
      </c>
    </row>
    <row r="161" spans="2:5">
      <c r="B161" s="710"/>
      <c r="C161" s="706" t="s">
        <v>54</v>
      </c>
      <c r="D161" s="706"/>
      <c r="E161" s="12">
        <f>ECSF!I45</f>
        <v>0</v>
      </c>
    </row>
    <row r="162" spans="2:5">
      <c r="B162" s="710"/>
      <c r="C162" s="706" t="s">
        <v>55</v>
      </c>
      <c r="D162" s="706"/>
      <c r="E162" s="12">
        <f>ECSF!I46</f>
        <v>0</v>
      </c>
    </row>
    <row r="163" spans="2:5">
      <c r="B163" s="710"/>
      <c r="C163" s="706" t="s">
        <v>56</v>
      </c>
      <c r="D163" s="706"/>
      <c r="E163" s="12">
        <f>ECSF!I47</f>
        <v>0</v>
      </c>
    </row>
    <row r="164" spans="2:5">
      <c r="B164" s="710"/>
      <c r="C164" s="706" t="s">
        <v>57</v>
      </c>
      <c r="D164" s="706"/>
      <c r="E164" s="12">
        <f>ECSF!I48</f>
        <v>0</v>
      </c>
    </row>
    <row r="165" spans="2:5">
      <c r="B165" s="710"/>
      <c r="C165" s="709" t="s">
        <v>58</v>
      </c>
      <c r="D165" s="709"/>
      <c r="E165" s="11">
        <f>ECSF!I50</f>
        <v>0</v>
      </c>
    </row>
    <row r="166" spans="2:5">
      <c r="B166" s="710"/>
      <c r="C166" s="706" t="s">
        <v>59</v>
      </c>
      <c r="D166" s="706"/>
      <c r="E166" s="12">
        <f>ECSF!I52</f>
        <v>0</v>
      </c>
    </row>
    <row r="167" spans="2:5" ht="15" customHeight="1" thickBot="1">
      <c r="B167" s="711"/>
      <c r="C167" s="706" t="s">
        <v>60</v>
      </c>
      <c r="D167" s="706"/>
      <c r="E167" s="12">
        <f>ECSF!I53</f>
        <v>0</v>
      </c>
    </row>
    <row r="168" spans="2:5">
      <c r="B168" s="710" t="s">
        <v>66</v>
      </c>
      <c r="C168" s="709" t="s">
        <v>5</v>
      </c>
      <c r="D168" s="709"/>
      <c r="E168" s="11">
        <f>ECSF!E12</f>
        <v>27454986.270000003</v>
      </c>
    </row>
    <row r="169" spans="2:5" ht="15" customHeight="1">
      <c r="B169" s="710"/>
      <c r="C169" s="709" t="s">
        <v>7</v>
      </c>
      <c r="D169" s="709"/>
      <c r="E169" s="11">
        <f>ECSF!E14</f>
        <v>27342899.590000004</v>
      </c>
    </row>
    <row r="170" spans="2:5" ht="15" customHeight="1">
      <c r="B170" s="710"/>
      <c r="C170" s="706" t="s">
        <v>9</v>
      </c>
      <c r="D170" s="706"/>
      <c r="E170" s="12">
        <f>ECSF!E16</f>
        <v>3414256.42</v>
      </c>
    </row>
    <row r="171" spans="2:5" ht="15" customHeight="1">
      <c r="B171" s="710"/>
      <c r="C171" s="706" t="s">
        <v>11</v>
      </c>
      <c r="D171" s="706"/>
      <c r="E171" s="12">
        <f>ECSF!E17</f>
        <v>14803452.609999999</v>
      </c>
    </row>
    <row r="172" spans="2:5">
      <c r="B172" s="710"/>
      <c r="C172" s="706" t="s">
        <v>13</v>
      </c>
      <c r="D172" s="706"/>
      <c r="E172" s="12">
        <f>ECSF!E18</f>
        <v>9125190.5600000005</v>
      </c>
    </row>
    <row r="173" spans="2:5">
      <c r="B173" s="710"/>
      <c r="C173" s="706" t="s">
        <v>15</v>
      </c>
      <c r="D173" s="706"/>
      <c r="E173" s="12">
        <f>ECSF!E19</f>
        <v>0</v>
      </c>
    </row>
    <row r="174" spans="2:5" ht="15" customHeight="1">
      <c r="B174" s="710"/>
      <c r="C174" s="706" t="s">
        <v>17</v>
      </c>
      <c r="D174" s="706"/>
      <c r="E174" s="12">
        <f>ECSF!E20</f>
        <v>0</v>
      </c>
    </row>
    <row r="175" spans="2:5" ht="15" customHeight="1">
      <c r="B175" s="710"/>
      <c r="C175" s="706" t="s">
        <v>19</v>
      </c>
      <c r="D175" s="706"/>
      <c r="E175" s="12">
        <f>ECSF!E21</f>
        <v>0</v>
      </c>
    </row>
    <row r="176" spans="2:5">
      <c r="B176" s="710"/>
      <c r="C176" s="706" t="s">
        <v>21</v>
      </c>
      <c r="D176" s="706"/>
      <c r="E176" s="12">
        <f>ECSF!E22</f>
        <v>0</v>
      </c>
    </row>
    <row r="177" spans="2:5" ht="15" customHeight="1">
      <c r="B177" s="710"/>
      <c r="C177" s="709" t="s">
        <v>26</v>
      </c>
      <c r="D177" s="709"/>
      <c r="E177" s="11">
        <f>ECSF!E24</f>
        <v>112086.68</v>
      </c>
    </row>
    <row r="178" spans="2:5">
      <c r="B178" s="710"/>
      <c r="C178" s="706" t="s">
        <v>28</v>
      </c>
      <c r="D178" s="706"/>
      <c r="E178" s="12">
        <f>ECSF!E26</f>
        <v>0</v>
      </c>
    </row>
    <row r="179" spans="2:5" ht="15" customHeight="1">
      <c r="B179" s="710"/>
      <c r="C179" s="706" t="s">
        <v>30</v>
      </c>
      <c r="D179" s="706"/>
      <c r="E179" s="12">
        <f>ECSF!E27</f>
        <v>0</v>
      </c>
    </row>
    <row r="180" spans="2:5" ht="15" customHeight="1">
      <c r="B180" s="710"/>
      <c r="C180" s="706" t="s">
        <v>32</v>
      </c>
      <c r="D180" s="706"/>
      <c r="E180" s="12">
        <f>ECSF!E28</f>
        <v>0</v>
      </c>
    </row>
    <row r="181" spans="2:5" ht="15" customHeight="1">
      <c r="B181" s="710"/>
      <c r="C181" s="706" t="s">
        <v>34</v>
      </c>
      <c r="D181" s="706"/>
      <c r="E181" s="12">
        <f>ECSF!E29</f>
        <v>112086.68</v>
      </c>
    </row>
    <row r="182" spans="2:5" ht="15" customHeight="1">
      <c r="B182" s="710"/>
      <c r="C182" s="706" t="s">
        <v>36</v>
      </c>
      <c r="D182" s="706"/>
      <c r="E182" s="12">
        <f>ECSF!E30</f>
        <v>0</v>
      </c>
    </row>
    <row r="183" spans="2:5" ht="15" customHeight="1">
      <c r="B183" s="710"/>
      <c r="C183" s="706" t="s">
        <v>38</v>
      </c>
      <c r="D183" s="706"/>
      <c r="E183" s="12">
        <f>ECSF!E31</f>
        <v>0</v>
      </c>
    </row>
    <row r="184" spans="2:5" ht="15" customHeight="1">
      <c r="B184" s="710"/>
      <c r="C184" s="706" t="s">
        <v>40</v>
      </c>
      <c r="D184" s="706"/>
      <c r="E184" s="12">
        <f>ECSF!E32</f>
        <v>0</v>
      </c>
    </row>
    <row r="185" spans="2:5" ht="15" customHeight="1">
      <c r="B185" s="710"/>
      <c r="C185" s="706" t="s">
        <v>41</v>
      </c>
      <c r="D185" s="706"/>
      <c r="E185" s="12">
        <f>ECSF!E33</f>
        <v>0</v>
      </c>
    </row>
    <row r="186" spans="2:5" ht="15" customHeight="1">
      <c r="B186" s="710"/>
      <c r="C186" s="706" t="s">
        <v>43</v>
      </c>
      <c r="D186" s="706"/>
      <c r="E186" s="12">
        <f>ECSF!E34</f>
        <v>0</v>
      </c>
    </row>
    <row r="187" spans="2:5" ht="15" customHeight="1">
      <c r="B187" s="710"/>
      <c r="C187" s="709" t="s">
        <v>6</v>
      </c>
      <c r="D187" s="709"/>
      <c r="E187" s="11">
        <f>ECSF!J12</f>
        <v>19508538.02</v>
      </c>
    </row>
    <row r="188" spans="2:5">
      <c r="B188" s="710"/>
      <c r="C188" s="709" t="s">
        <v>8</v>
      </c>
      <c r="D188" s="709"/>
      <c r="E188" s="11">
        <f>ECSF!J14</f>
        <v>19508538.02</v>
      </c>
    </row>
    <row r="189" spans="2:5">
      <c r="B189" s="710"/>
      <c r="C189" s="706" t="s">
        <v>10</v>
      </c>
      <c r="D189" s="706"/>
      <c r="E189" s="12">
        <f>ECSF!J16</f>
        <v>19508538.02</v>
      </c>
    </row>
    <row r="190" spans="2:5">
      <c r="B190" s="710"/>
      <c r="C190" s="706" t="s">
        <v>12</v>
      </c>
      <c r="D190" s="706"/>
      <c r="E190" s="12">
        <f>ECSF!J17</f>
        <v>0</v>
      </c>
    </row>
    <row r="191" spans="2:5" ht="15" customHeight="1">
      <c r="B191" s="710"/>
      <c r="C191" s="706" t="s">
        <v>14</v>
      </c>
      <c r="D191" s="706"/>
      <c r="E191" s="12">
        <f>ECSF!J18</f>
        <v>0</v>
      </c>
    </row>
    <row r="192" spans="2:5">
      <c r="B192" s="710"/>
      <c r="C192" s="706" t="s">
        <v>16</v>
      </c>
      <c r="D192" s="706"/>
      <c r="E192" s="12">
        <f>ECSF!J19</f>
        <v>0</v>
      </c>
    </row>
    <row r="193" spans="2:5" ht="15" customHeight="1">
      <c r="B193" s="710"/>
      <c r="C193" s="706" t="s">
        <v>18</v>
      </c>
      <c r="D193" s="706"/>
      <c r="E193" s="12">
        <f>ECSF!J20</f>
        <v>0</v>
      </c>
    </row>
    <row r="194" spans="2:5" ht="15" customHeight="1">
      <c r="B194" s="710"/>
      <c r="C194" s="706" t="s">
        <v>20</v>
      </c>
      <c r="D194" s="706"/>
      <c r="E194" s="12">
        <f>ECSF!J21</f>
        <v>0</v>
      </c>
    </row>
    <row r="195" spans="2:5" ht="15" customHeight="1">
      <c r="B195" s="710"/>
      <c r="C195" s="706" t="s">
        <v>22</v>
      </c>
      <c r="D195" s="706"/>
      <c r="E195" s="12">
        <f>ECSF!J22</f>
        <v>0</v>
      </c>
    </row>
    <row r="196" spans="2:5" ht="15" customHeight="1">
      <c r="B196" s="710"/>
      <c r="C196" s="706" t="s">
        <v>23</v>
      </c>
      <c r="D196" s="706"/>
      <c r="E196" s="12">
        <f>ECSF!J23</f>
        <v>0</v>
      </c>
    </row>
    <row r="197" spans="2:5" ht="15" customHeight="1">
      <c r="B197" s="710"/>
      <c r="C197" s="712" t="s">
        <v>27</v>
      </c>
      <c r="D197" s="712"/>
      <c r="E197" s="11">
        <f>ECSF!J25</f>
        <v>0</v>
      </c>
    </row>
    <row r="198" spans="2:5" ht="15" customHeight="1">
      <c r="B198" s="710"/>
      <c r="C198" s="706" t="s">
        <v>29</v>
      </c>
      <c r="D198" s="706"/>
      <c r="E198" s="12">
        <f>ECSF!J27</f>
        <v>0</v>
      </c>
    </row>
    <row r="199" spans="2:5" ht="15" customHeight="1">
      <c r="B199" s="710"/>
      <c r="C199" s="706" t="s">
        <v>31</v>
      </c>
      <c r="D199" s="706"/>
      <c r="E199" s="12">
        <f>ECSF!J28</f>
        <v>0</v>
      </c>
    </row>
    <row r="200" spans="2:5" ht="15" customHeight="1">
      <c r="B200" s="710"/>
      <c r="C200" s="706" t="s">
        <v>33</v>
      </c>
      <c r="D200" s="706"/>
      <c r="E200" s="12">
        <f>ECSF!J29</f>
        <v>0</v>
      </c>
    </row>
    <row r="201" spans="2:5">
      <c r="B201" s="710"/>
      <c r="C201" s="706" t="s">
        <v>35</v>
      </c>
      <c r="D201" s="706"/>
      <c r="E201" s="12">
        <f>ECSF!J30</f>
        <v>0</v>
      </c>
    </row>
    <row r="202" spans="2:5" ht="15" customHeight="1">
      <c r="B202" s="710"/>
      <c r="C202" s="706" t="s">
        <v>37</v>
      </c>
      <c r="D202" s="706"/>
      <c r="E202" s="12">
        <f>ECSF!J31</f>
        <v>0</v>
      </c>
    </row>
    <row r="203" spans="2:5">
      <c r="B203" s="710"/>
      <c r="C203" s="706" t="s">
        <v>39</v>
      </c>
      <c r="D203" s="706"/>
      <c r="E203" s="12">
        <f>ECSF!J32</f>
        <v>0</v>
      </c>
    </row>
    <row r="204" spans="2:5" ht="15" customHeight="1">
      <c r="B204" s="710"/>
      <c r="C204" s="709" t="s">
        <v>46</v>
      </c>
      <c r="D204" s="709"/>
      <c r="E204" s="11">
        <f>ECSF!J34</f>
        <v>11388164.1</v>
      </c>
    </row>
    <row r="205" spans="2:5" ht="15" customHeight="1">
      <c r="B205" s="710"/>
      <c r="C205" s="709" t="s">
        <v>48</v>
      </c>
      <c r="D205" s="709"/>
      <c r="E205" s="11">
        <f>ECSF!J36</f>
        <v>0</v>
      </c>
    </row>
    <row r="206" spans="2:5" ht="15" customHeight="1">
      <c r="B206" s="710"/>
      <c r="C206" s="706" t="s">
        <v>49</v>
      </c>
      <c r="D206" s="706"/>
      <c r="E206" s="12">
        <f>ECSF!J38</f>
        <v>0</v>
      </c>
    </row>
    <row r="207" spans="2:5" ht="15" customHeight="1">
      <c r="B207" s="710"/>
      <c r="C207" s="706" t="s">
        <v>50</v>
      </c>
      <c r="D207" s="706"/>
      <c r="E207" s="12">
        <f>ECSF!J39</f>
        <v>0</v>
      </c>
    </row>
    <row r="208" spans="2:5" ht="15" customHeight="1">
      <c r="B208" s="710"/>
      <c r="C208" s="706" t="s">
        <v>51</v>
      </c>
      <c r="D208" s="706"/>
      <c r="E208" s="12">
        <f>ECSF!J40</f>
        <v>0</v>
      </c>
    </row>
    <row r="209" spans="2:5" ht="15" customHeight="1">
      <c r="B209" s="710"/>
      <c r="C209" s="709" t="s">
        <v>52</v>
      </c>
      <c r="D209" s="709"/>
      <c r="E209" s="11">
        <f>ECSF!J42</f>
        <v>11388164.1</v>
      </c>
    </row>
    <row r="210" spans="2:5">
      <c r="B210" s="710"/>
      <c r="C210" s="706" t="s">
        <v>53</v>
      </c>
      <c r="D210" s="706"/>
      <c r="E210" s="12">
        <f>ECSF!J44</f>
        <v>0</v>
      </c>
    </row>
    <row r="211" spans="2:5" ht="15" customHeight="1">
      <c r="B211" s="710"/>
      <c r="C211" s="706" t="s">
        <v>54</v>
      </c>
      <c r="D211" s="706"/>
      <c r="E211" s="12">
        <f>ECSF!J45</f>
        <v>11388164.1</v>
      </c>
    </row>
    <row r="212" spans="2:5">
      <c r="B212" s="710"/>
      <c r="C212" s="706" t="s">
        <v>55</v>
      </c>
      <c r="D212" s="706"/>
      <c r="E212" s="12">
        <f>ECSF!J46</f>
        <v>0</v>
      </c>
    </row>
    <row r="213" spans="2:5" ht="15" customHeight="1">
      <c r="B213" s="710"/>
      <c r="C213" s="706" t="s">
        <v>56</v>
      </c>
      <c r="D213" s="706"/>
      <c r="E213" s="12">
        <f>ECSF!J47</f>
        <v>0</v>
      </c>
    </row>
    <row r="214" spans="2:5">
      <c r="B214" s="710"/>
      <c r="C214" s="706" t="s">
        <v>57</v>
      </c>
      <c r="D214" s="706"/>
      <c r="E214" s="12">
        <f>ECSF!J48</f>
        <v>0</v>
      </c>
    </row>
    <row r="215" spans="2:5">
      <c r="B215" s="710"/>
      <c r="C215" s="709" t="s">
        <v>58</v>
      </c>
      <c r="D215" s="709"/>
      <c r="E215" s="11">
        <f>ECSF!J50</f>
        <v>0</v>
      </c>
    </row>
    <row r="216" spans="2:5">
      <c r="B216" s="710"/>
      <c r="C216" s="706" t="s">
        <v>59</v>
      </c>
      <c r="D216" s="706"/>
      <c r="E216" s="12">
        <f>ECSF!J52</f>
        <v>0</v>
      </c>
    </row>
    <row r="217" spans="2:5" ht="15.75" thickBot="1">
      <c r="B217" s="711"/>
      <c r="C217" s="706" t="s">
        <v>60</v>
      </c>
      <c r="D217" s="706"/>
      <c r="E217" s="12">
        <f>ECSF!J53</f>
        <v>0</v>
      </c>
    </row>
    <row r="218" spans="2:5">
      <c r="C218" s="714" t="s">
        <v>73</v>
      </c>
      <c r="D218" s="5" t="s">
        <v>63</v>
      </c>
      <c r="E218" s="15" t="str">
        <f>ECSF!C60</f>
        <v>Sofia Ayala Rodríguez</v>
      </c>
    </row>
    <row r="219" spans="2:5">
      <c r="C219" s="715"/>
      <c r="D219" s="5" t="s">
        <v>64</v>
      </c>
      <c r="E219" s="15" t="str">
        <f>ECSF!C61</f>
        <v>Rectora</v>
      </c>
    </row>
    <row r="220" spans="2:5">
      <c r="C220" s="715" t="s">
        <v>72</v>
      </c>
      <c r="D220" s="5" t="s">
        <v>63</v>
      </c>
      <c r="E220" s="15" t="str">
        <f>ECSF!G60</f>
        <v>Alfredo Moncada</v>
      </c>
    </row>
    <row r="221" spans="2:5">
      <c r="C221" s="715"/>
      <c r="D221" s="5" t="s">
        <v>64</v>
      </c>
      <c r="E221" s="15" t="str">
        <f>ECSF!G61</f>
        <v>Director de Administración y Finanzas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zoomScale="85" zoomScaleNormal="85" workbookViewId="0">
      <selection activeCell="A3" sqref="A3:H3"/>
    </sheetView>
  </sheetViews>
  <sheetFormatPr baseColWidth="10" defaultColWidth="11.42578125" defaultRowHeight="12.75"/>
  <cols>
    <col min="1" max="1" width="1.140625" style="25" customWidth="1"/>
    <col min="2" max="2" width="11.7109375" style="25" customWidth="1"/>
    <col min="3" max="3" width="54.42578125" style="25" customWidth="1"/>
    <col min="4" max="4" width="19.140625" style="162" customWidth="1"/>
    <col min="5" max="5" width="19.28515625" style="25" customWidth="1"/>
    <col min="6" max="6" width="19" style="25" customWidth="1"/>
    <col min="7" max="7" width="21.28515625" style="25" customWidth="1"/>
    <col min="8" max="8" width="18.7109375" style="25" customWidth="1"/>
    <col min="9" max="9" width="1.140625" style="25" customWidth="1"/>
    <col min="10" max="16384" width="11.42578125" style="25"/>
  </cols>
  <sheetData>
    <row r="1" spans="1:11" s="32" customFormat="1" ht="9" customHeight="1">
      <c r="A1" s="89"/>
      <c r="B1" s="92"/>
      <c r="C1" s="716"/>
      <c r="D1" s="716"/>
      <c r="E1" s="716"/>
      <c r="F1" s="716"/>
      <c r="G1" s="716"/>
      <c r="H1" s="92"/>
      <c r="I1" s="139"/>
      <c r="J1" s="25"/>
      <c r="K1" s="25"/>
    </row>
    <row r="2" spans="1:11" s="32" customFormat="1" ht="14.1" customHeight="1">
      <c r="A2" s="89"/>
      <c r="B2" s="92"/>
      <c r="C2" s="716" t="s">
        <v>440</v>
      </c>
      <c r="D2" s="716"/>
      <c r="E2" s="716"/>
      <c r="F2" s="716"/>
      <c r="G2" s="716"/>
      <c r="H2" s="92"/>
      <c r="I2" s="139"/>
      <c r="J2" s="139"/>
      <c r="K2" s="25"/>
    </row>
    <row r="3" spans="1:11" s="32" customFormat="1" ht="14.1" customHeight="1">
      <c r="A3" s="681" t="s">
        <v>953</v>
      </c>
      <c r="B3" s="681"/>
      <c r="C3" s="681"/>
      <c r="D3" s="681"/>
      <c r="E3" s="681"/>
      <c r="F3" s="681"/>
      <c r="G3" s="681"/>
      <c r="H3" s="681"/>
      <c r="I3" s="139"/>
      <c r="J3" s="139"/>
      <c r="K3" s="25"/>
    </row>
    <row r="4" spans="1:11" s="32" customFormat="1" ht="14.1" customHeight="1">
      <c r="A4" s="89"/>
      <c r="B4" s="92"/>
      <c r="C4" s="716" t="s">
        <v>0</v>
      </c>
      <c r="D4" s="716"/>
      <c r="E4" s="716"/>
      <c r="F4" s="716"/>
      <c r="G4" s="716"/>
      <c r="H4" s="92"/>
      <c r="I4" s="139"/>
      <c r="J4" s="139"/>
      <c r="K4" s="25"/>
    </row>
    <row r="5" spans="1:11" s="32" customFormat="1" ht="20.100000000000001" customHeight="1">
      <c r="A5" s="95"/>
      <c r="B5" s="30"/>
      <c r="C5" s="30" t="s">
        <v>3</v>
      </c>
      <c r="D5" s="682" t="s">
        <v>511</v>
      </c>
      <c r="E5" s="682"/>
      <c r="F5" s="682"/>
      <c r="H5" s="31"/>
      <c r="I5" s="31"/>
    </row>
    <row r="6" spans="1:11" s="32" customFormat="1" ht="6.75" customHeight="1">
      <c r="A6" s="718"/>
      <c r="B6" s="718"/>
      <c r="C6" s="718"/>
      <c r="D6" s="718"/>
      <c r="E6" s="718"/>
      <c r="F6" s="718"/>
      <c r="G6" s="718"/>
      <c r="H6" s="718"/>
      <c r="I6" s="718"/>
    </row>
    <row r="7" spans="1:11" s="32" customFormat="1" ht="3" customHeight="1">
      <c r="A7" s="718"/>
      <c r="B7" s="718"/>
      <c r="C7" s="718"/>
      <c r="D7" s="718"/>
      <c r="E7" s="718"/>
      <c r="F7" s="718"/>
      <c r="G7" s="718"/>
      <c r="H7" s="718"/>
      <c r="I7" s="718"/>
    </row>
    <row r="8" spans="1:11" s="144" customFormat="1" ht="25.5">
      <c r="A8" s="140"/>
      <c r="B8" s="719" t="s">
        <v>74</v>
      </c>
      <c r="C8" s="719"/>
      <c r="D8" s="141" t="s">
        <v>145</v>
      </c>
      <c r="E8" s="141" t="s">
        <v>146</v>
      </c>
      <c r="F8" s="142" t="s">
        <v>147</v>
      </c>
      <c r="G8" s="142" t="s">
        <v>148</v>
      </c>
      <c r="H8" s="142" t="s">
        <v>149</v>
      </c>
      <c r="I8" s="143"/>
    </row>
    <row r="9" spans="1:11" s="144" customFormat="1">
      <c r="A9" s="145"/>
      <c r="B9" s="720"/>
      <c r="C9" s="720"/>
      <c r="D9" s="146">
        <v>1</v>
      </c>
      <c r="E9" s="146">
        <v>2</v>
      </c>
      <c r="F9" s="147">
        <v>3</v>
      </c>
      <c r="G9" s="147" t="s">
        <v>150</v>
      </c>
      <c r="H9" s="147" t="s">
        <v>151</v>
      </c>
      <c r="I9" s="148"/>
    </row>
    <row r="10" spans="1:11" s="32" customFormat="1" ht="3" customHeight="1">
      <c r="A10" s="721"/>
      <c r="B10" s="718"/>
      <c r="C10" s="718"/>
      <c r="D10" s="718"/>
      <c r="E10" s="718"/>
      <c r="F10" s="718"/>
      <c r="G10" s="718"/>
      <c r="H10" s="718"/>
      <c r="I10" s="722"/>
    </row>
    <row r="11" spans="1:11" s="32" customFormat="1" ht="3" customHeight="1">
      <c r="A11" s="723"/>
      <c r="B11" s="724"/>
      <c r="C11" s="724"/>
      <c r="D11" s="724"/>
      <c r="E11" s="724"/>
      <c r="F11" s="724"/>
      <c r="G11" s="724"/>
      <c r="H11" s="724"/>
      <c r="I11" s="725"/>
      <c r="J11" s="25"/>
      <c r="K11" s="25"/>
    </row>
    <row r="12" spans="1:11" s="32" customFormat="1">
      <c r="A12" s="149"/>
      <c r="B12" s="726" t="s">
        <v>5</v>
      </c>
      <c r="C12" s="726"/>
      <c r="D12" s="150">
        <v>343135734.20999998</v>
      </c>
      <c r="E12" s="150">
        <f>+E14+E24</f>
        <v>327913726.19999999</v>
      </c>
      <c r="F12" s="150">
        <f>+F14+F24</f>
        <v>300458739.93000001</v>
      </c>
      <c r="G12" s="150">
        <f>+D12+E12-F12</f>
        <v>370590720.47999996</v>
      </c>
      <c r="H12" s="150">
        <f>+D12-G12</f>
        <v>-27454986.269999981</v>
      </c>
      <c r="I12" s="151"/>
      <c r="J12" s="25"/>
      <c r="K12" s="25"/>
    </row>
    <row r="13" spans="1:11" s="32" customFormat="1" ht="5.0999999999999996" customHeight="1">
      <c r="A13" s="149"/>
      <c r="B13" s="152"/>
      <c r="C13" s="152"/>
      <c r="D13" s="150"/>
      <c r="E13" s="150"/>
      <c r="F13" s="150"/>
      <c r="G13" s="150">
        <f>+D13+E13-F13</f>
        <v>0</v>
      </c>
      <c r="H13" s="150"/>
      <c r="I13" s="151"/>
      <c r="J13" s="25"/>
      <c r="K13" s="25"/>
    </row>
    <row r="14" spans="1:11" s="32" customFormat="1">
      <c r="A14" s="153"/>
      <c r="B14" s="685" t="s">
        <v>7</v>
      </c>
      <c r="C14" s="685"/>
      <c r="D14" s="154">
        <f>SUM(D15:D22)</f>
        <v>114214226.17999999</v>
      </c>
      <c r="E14" s="154">
        <f>SUM(E15:E22)</f>
        <v>327801639.51999998</v>
      </c>
      <c r="F14" s="154">
        <f>SUM(F15:F22)</f>
        <v>300458739.93000001</v>
      </c>
      <c r="G14" s="154">
        <f>SUM(G15:G22)</f>
        <v>141557125.76999998</v>
      </c>
      <c r="H14" s="150">
        <f>+D14-G14</f>
        <v>-27342899.589999989</v>
      </c>
      <c r="I14" s="155"/>
      <c r="J14" s="25"/>
      <c r="K14" s="156"/>
    </row>
    <row r="15" spans="1:11" s="32" customFormat="1" ht="5.0999999999999996" customHeight="1">
      <c r="A15" s="122"/>
      <c r="B15" s="50"/>
      <c r="C15" s="50"/>
      <c r="D15" s="157"/>
      <c r="E15" s="157"/>
      <c r="F15" s="157"/>
      <c r="G15" s="157"/>
      <c r="H15" s="157"/>
      <c r="I15" s="55"/>
      <c r="J15" s="25"/>
      <c r="K15" s="156"/>
    </row>
    <row r="16" spans="1:11" s="32" customFormat="1" ht="19.5" customHeight="1">
      <c r="A16" s="122"/>
      <c r="B16" s="717" t="s">
        <v>9</v>
      </c>
      <c r="C16" s="717"/>
      <c r="D16" s="57">
        <v>21222392.760000002</v>
      </c>
      <c r="E16" s="57">
        <v>236377410.03</v>
      </c>
      <c r="F16" s="57">
        <v>232963153.61000001</v>
      </c>
      <c r="G16" s="107">
        <f t="shared" ref="G16:G22" si="0">+D16+E16-F16</f>
        <v>24636649.179999977</v>
      </c>
      <c r="H16" s="107">
        <f t="shared" ref="H16:H22" si="1">+G16-D16</f>
        <v>3414256.4199999757</v>
      </c>
      <c r="I16" s="55"/>
      <c r="J16" s="25"/>
      <c r="K16" s="156" t="str">
        <f>IF(G16=ESF!D16," ","Error")</f>
        <v xml:space="preserve"> </v>
      </c>
    </row>
    <row r="17" spans="1:14" s="32" customFormat="1" ht="19.5" customHeight="1">
      <c r="A17" s="122"/>
      <c r="B17" s="717" t="s">
        <v>11</v>
      </c>
      <c r="C17" s="717"/>
      <c r="D17" s="57">
        <v>85253910.219999999</v>
      </c>
      <c r="E17" s="57">
        <v>79296669</v>
      </c>
      <c r="F17" s="57">
        <v>64493216.390000001</v>
      </c>
      <c r="G17" s="107">
        <f t="shared" si="0"/>
        <v>100057362.83</v>
      </c>
      <c r="H17" s="107">
        <f t="shared" si="1"/>
        <v>14803452.609999999</v>
      </c>
      <c r="I17" s="55"/>
      <c r="J17" s="25"/>
      <c r="K17" s="156" t="str">
        <f>IF(G17=ESF!D17," ","Error")</f>
        <v xml:space="preserve"> </v>
      </c>
    </row>
    <row r="18" spans="1:14" s="32" customFormat="1" ht="19.5" customHeight="1">
      <c r="A18" s="122"/>
      <c r="B18" s="717" t="s">
        <v>13</v>
      </c>
      <c r="C18" s="717"/>
      <c r="D18" s="57">
        <v>7151286.3499999996</v>
      </c>
      <c r="E18" s="57">
        <v>12127560.49</v>
      </c>
      <c r="F18" s="57">
        <v>3002369.93</v>
      </c>
      <c r="G18" s="107">
        <f t="shared" si="0"/>
        <v>16276476.91</v>
      </c>
      <c r="H18" s="107">
        <f t="shared" si="1"/>
        <v>9125190.5600000005</v>
      </c>
      <c r="I18" s="55"/>
      <c r="J18" s="25"/>
      <c r="K18" s="156" t="str">
        <f>IF(G18=ESF!D18," ","Error")</f>
        <v xml:space="preserve"> </v>
      </c>
    </row>
    <row r="19" spans="1:14" s="32" customFormat="1" ht="19.5" customHeight="1">
      <c r="A19" s="122"/>
      <c r="B19" s="717" t="s">
        <v>15</v>
      </c>
      <c r="C19" s="717"/>
      <c r="D19" s="57">
        <v>239788.12</v>
      </c>
      <c r="E19" s="57">
        <v>0</v>
      </c>
      <c r="F19" s="57">
        <v>0</v>
      </c>
      <c r="G19" s="107">
        <f t="shared" si="0"/>
        <v>239788.12</v>
      </c>
      <c r="H19" s="107">
        <f t="shared" si="1"/>
        <v>0</v>
      </c>
      <c r="I19" s="55"/>
      <c r="J19" s="25"/>
      <c r="K19" s="156" t="str">
        <f>IF(G19=ESF!D19," ","Error")</f>
        <v xml:space="preserve"> </v>
      </c>
      <c r="N19" s="32" t="s">
        <v>134</v>
      </c>
    </row>
    <row r="20" spans="1:14" s="32" customFormat="1" ht="19.5" customHeight="1">
      <c r="A20" s="122"/>
      <c r="B20" s="717" t="s">
        <v>17</v>
      </c>
      <c r="C20" s="717"/>
      <c r="D20" s="57">
        <v>260329.38</v>
      </c>
      <c r="E20" s="57">
        <v>0</v>
      </c>
      <c r="F20" s="57">
        <v>0</v>
      </c>
      <c r="G20" s="107">
        <f t="shared" si="0"/>
        <v>260329.38</v>
      </c>
      <c r="H20" s="107">
        <f t="shared" si="1"/>
        <v>0</v>
      </c>
      <c r="I20" s="55"/>
      <c r="J20" s="25"/>
      <c r="K20" s="156" t="str">
        <f>IF(G20=ESF!D20," ","Error")</f>
        <v xml:space="preserve"> </v>
      </c>
    </row>
    <row r="21" spans="1:14" s="32" customFormat="1" ht="19.5" customHeight="1">
      <c r="A21" s="122"/>
      <c r="B21" s="717" t="s">
        <v>19</v>
      </c>
      <c r="C21" s="717"/>
      <c r="D21" s="57">
        <v>0</v>
      </c>
      <c r="E21" s="57">
        <v>0</v>
      </c>
      <c r="F21" s="57">
        <v>0</v>
      </c>
      <c r="G21" s="107">
        <f t="shared" si="0"/>
        <v>0</v>
      </c>
      <c r="H21" s="107">
        <f t="shared" si="1"/>
        <v>0</v>
      </c>
      <c r="I21" s="55"/>
      <c r="J21" s="25"/>
      <c r="K21" s="156" t="str">
        <f>IF(G21=ESF!D21," ","Error")</f>
        <v xml:space="preserve"> </v>
      </c>
      <c r="L21" s="32" t="s">
        <v>134</v>
      </c>
    </row>
    <row r="22" spans="1:14" ht="19.5" customHeight="1">
      <c r="A22" s="122"/>
      <c r="B22" s="717" t="s">
        <v>21</v>
      </c>
      <c r="C22" s="717"/>
      <c r="D22" s="57">
        <v>86519.35</v>
      </c>
      <c r="E22" s="57">
        <v>0</v>
      </c>
      <c r="F22" s="57">
        <v>0</v>
      </c>
      <c r="G22" s="107">
        <f t="shared" si="0"/>
        <v>86519.35</v>
      </c>
      <c r="H22" s="107">
        <f t="shared" si="1"/>
        <v>0</v>
      </c>
      <c r="I22" s="55"/>
      <c r="K22" s="156" t="str">
        <f>IF(G22=ESF!D22," ","Error")</f>
        <v xml:space="preserve"> </v>
      </c>
    </row>
    <row r="23" spans="1:14">
      <c r="A23" s="122"/>
      <c r="B23" s="158"/>
      <c r="C23" s="158"/>
      <c r="D23" s="159"/>
      <c r="E23" s="159"/>
      <c r="F23" s="159"/>
      <c r="G23" s="159"/>
      <c r="H23" s="159"/>
      <c r="I23" s="55"/>
      <c r="K23" s="156"/>
    </row>
    <row r="24" spans="1:14">
      <c r="A24" s="153"/>
      <c r="B24" s="685" t="s">
        <v>26</v>
      </c>
      <c r="C24" s="685"/>
      <c r="D24" s="154">
        <f>SUM(D26:D34)</f>
        <v>232464325.24999991</v>
      </c>
      <c r="E24" s="154">
        <f>SUM(E26:E34)</f>
        <v>112086.68</v>
      </c>
      <c r="F24" s="154">
        <f>SUM(F26:F34)</f>
        <v>0</v>
      </c>
      <c r="G24" s="154">
        <f>+D24+E24-F24</f>
        <v>232576411.92999992</v>
      </c>
      <c r="H24" s="154">
        <f>+G24-D24</f>
        <v>112086.68000000715</v>
      </c>
      <c r="I24" s="155"/>
      <c r="K24" s="156"/>
    </row>
    <row r="25" spans="1:14" ht="5.0999999999999996" customHeight="1">
      <c r="A25" s="122"/>
      <c r="B25" s="50"/>
      <c r="C25" s="158"/>
      <c r="D25" s="157"/>
      <c r="E25" s="157"/>
      <c r="F25" s="157"/>
      <c r="G25" s="157"/>
      <c r="H25" s="157"/>
      <c r="I25" s="55"/>
      <c r="K25" s="156"/>
    </row>
    <row r="26" spans="1:14" ht="19.5" customHeight="1">
      <c r="A26" s="122"/>
      <c r="B26" s="717" t="s">
        <v>28</v>
      </c>
      <c r="C26" s="717"/>
      <c r="D26" s="57">
        <f>+ESF!E29</f>
        <v>0</v>
      </c>
      <c r="E26" s="57">
        <v>0</v>
      </c>
      <c r="F26" s="57">
        <v>0</v>
      </c>
      <c r="G26" s="107">
        <f>+D26+E26-F26</f>
        <v>0</v>
      </c>
      <c r="H26" s="107">
        <f>+G26-D26</f>
        <v>0</v>
      </c>
      <c r="I26" s="55"/>
      <c r="K26" s="156"/>
    </row>
    <row r="27" spans="1:14" ht="19.5" customHeight="1">
      <c r="A27" s="122"/>
      <c r="B27" s="717" t="s">
        <v>30</v>
      </c>
      <c r="C27" s="717"/>
      <c r="D27" s="57">
        <f>+ESF!E30</f>
        <v>0</v>
      </c>
      <c r="E27" s="57">
        <v>0</v>
      </c>
      <c r="F27" s="57">
        <v>0</v>
      </c>
      <c r="G27" s="107">
        <f t="shared" ref="G27:G34" si="2">+D27+E27-F27</f>
        <v>0</v>
      </c>
      <c r="H27" s="107">
        <f t="shared" ref="H27:H34" si="3">+G27-D27</f>
        <v>0</v>
      </c>
      <c r="I27" s="55"/>
      <c r="K27" s="156"/>
    </row>
    <row r="28" spans="1:14" ht="19.5" customHeight="1">
      <c r="A28" s="122"/>
      <c r="B28" s="717" t="s">
        <v>32</v>
      </c>
      <c r="C28" s="717"/>
      <c r="D28" s="57">
        <v>244482125.88</v>
      </c>
      <c r="E28" s="57">
        <v>0</v>
      </c>
      <c r="F28" s="57">
        <v>0</v>
      </c>
      <c r="G28" s="107">
        <f t="shared" si="2"/>
        <v>244482125.88</v>
      </c>
      <c r="H28" s="107">
        <f t="shared" si="3"/>
        <v>0</v>
      </c>
      <c r="I28" s="55"/>
      <c r="K28" s="156"/>
    </row>
    <row r="29" spans="1:14" ht="19.5" customHeight="1">
      <c r="A29" s="122"/>
      <c r="B29" s="717" t="s">
        <v>152</v>
      </c>
      <c r="C29" s="717"/>
      <c r="D29" s="57">
        <v>205464148.78999999</v>
      </c>
      <c r="E29" s="57">
        <v>112086.68</v>
      </c>
      <c r="F29" s="57">
        <v>0</v>
      </c>
      <c r="G29" s="107">
        <f t="shared" si="2"/>
        <v>205576235.47</v>
      </c>
      <c r="H29" s="107">
        <f t="shared" si="3"/>
        <v>112086.68000000715</v>
      </c>
      <c r="I29" s="55"/>
      <c r="K29" s="156"/>
    </row>
    <row r="30" spans="1:14" ht="19.5" customHeight="1">
      <c r="A30" s="122"/>
      <c r="B30" s="717" t="s">
        <v>36</v>
      </c>
      <c r="C30" s="717"/>
      <c r="D30" s="57">
        <v>2442117.84</v>
      </c>
      <c r="E30" s="57">
        <v>0</v>
      </c>
      <c r="F30" s="57">
        <v>0</v>
      </c>
      <c r="G30" s="107">
        <f t="shared" si="2"/>
        <v>2442117.84</v>
      </c>
      <c r="H30" s="107">
        <f t="shared" si="3"/>
        <v>0</v>
      </c>
      <c r="I30" s="55"/>
      <c r="K30" s="156"/>
    </row>
    <row r="31" spans="1:14" ht="19.5" customHeight="1">
      <c r="A31" s="122"/>
      <c r="B31" s="717" t="s">
        <v>38</v>
      </c>
      <c r="C31" s="717"/>
      <c r="D31" s="57">
        <v>-222851651.30000001</v>
      </c>
      <c r="E31" s="57">
        <v>0</v>
      </c>
      <c r="F31" s="57">
        <v>0</v>
      </c>
      <c r="G31" s="107">
        <f t="shared" si="2"/>
        <v>-222851651.30000001</v>
      </c>
      <c r="H31" s="107">
        <f t="shared" si="3"/>
        <v>0</v>
      </c>
      <c r="I31" s="55"/>
      <c r="K31" s="156"/>
    </row>
    <row r="32" spans="1:14" ht="19.5" customHeight="1">
      <c r="A32" s="122"/>
      <c r="B32" s="717" t="s">
        <v>40</v>
      </c>
      <c r="C32" s="717"/>
      <c r="D32" s="57">
        <v>2927584.04</v>
      </c>
      <c r="E32" s="57">
        <v>0</v>
      </c>
      <c r="F32" s="57">
        <v>0</v>
      </c>
      <c r="G32" s="107">
        <f t="shared" si="2"/>
        <v>2927584.04</v>
      </c>
      <c r="H32" s="107">
        <f t="shared" si="3"/>
        <v>0</v>
      </c>
      <c r="I32" s="55"/>
      <c r="K32" s="156"/>
    </row>
    <row r="33" spans="1:17" ht="19.5" customHeight="1">
      <c r="A33" s="122"/>
      <c r="B33" s="717" t="s">
        <v>41</v>
      </c>
      <c r="C33" s="717"/>
      <c r="D33" s="57">
        <f>+ESF!E36</f>
        <v>0</v>
      </c>
      <c r="E33" s="57">
        <v>0</v>
      </c>
      <c r="F33" s="57">
        <v>0</v>
      </c>
      <c r="G33" s="107">
        <f t="shared" si="2"/>
        <v>0</v>
      </c>
      <c r="H33" s="107">
        <f t="shared" si="3"/>
        <v>0</v>
      </c>
      <c r="I33" s="55"/>
      <c r="K33" s="156"/>
    </row>
    <row r="34" spans="1:17" ht="19.5" customHeight="1">
      <c r="A34" s="122"/>
      <c r="B34" s="717" t="s">
        <v>43</v>
      </c>
      <c r="C34" s="717"/>
      <c r="D34" s="57">
        <f>+ESF!E37</f>
        <v>0</v>
      </c>
      <c r="E34" s="57">
        <v>0</v>
      </c>
      <c r="F34" s="57">
        <v>0</v>
      </c>
      <c r="G34" s="107">
        <f t="shared" si="2"/>
        <v>0</v>
      </c>
      <c r="H34" s="107">
        <f t="shared" si="3"/>
        <v>0</v>
      </c>
      <c r="I34" s="55"/>
      <c r="K34" s="156" t="str">
        <f>IF(G34=ESF!D37," ","error")</f>
        <v xml:space="preserve"> </v>
      </c>
    </row>
    <row r="35" spans="1:17">
      <c r="A35" s="122"/>
      <c r="B35" s="158"/>
      <c r="C35" s="158"/>
      <c r="D35" s="159"/>
      <c r="E35" s="157"/>
      <c r="F35" s="157"/>
      <c r="G35" s="157"/>
      <c r="H35" s="157"/>
      <c r="I35" s="55"/>
      <c r="K35" s="156"/>
    </row>
    <row r="36" spans="1:17" ht="6" customHeight="1">
      <c r="A36" s="727"/>
      <c r="B36" s="728"/>
      <c r="C36" s="728"/>
      <c r="D36" s="728"/>
      <c r="E36" s="728"/>
      <c r="F36" s="728"/>
      <c r="G36" s="728"/>
      <c r="H36" s="728"/>
      <c r="I36" s="729"/>
    </row>
    <row r="37" spans="1:17" ht="6" customHeight="1">
      <c r="A37" s="52"/>
      <c r="B37" s="160"/>
      <c r="C37" s="161"/>
      <c r="E37" s="52"/>
      <c r="F37" s="52"/>
      <c r="G37" s="52"/>
      <c r="H37" s="52"/>
      <c r="I37" s="52"/>
    </row>
    <row r="38" spans="1:17" ht="15" customHeight="1">
      <c r="A38" s="32"/>
      <c r="B38" s="730" t="s">
        <v>76</v>
      </c>
      <c r="C38" s="730"/>
      <c r="D38" s="730"/>
      <c r="E38" s="730"/>
      <c r="F38" s="730"/>
      <c r="G38" s="730"/>
      <c r="H38" s="730"/>
      <c r="I38" s="59"/>
      <c r="J38" s="59"/>
      <c r="K38" s="32"/>
      <c r="L38" s="32"/>
      <c r="M38" s="32"/>
      <c r="N38" s="32"/>
      <c r="O38" s="32"/>
      <c r="P38" s="32"/>
      <c r="Q38" s="32"/>
    </row>
    <row r="39" spans="1:17" ht="9.75" customHeight="1">
      <c r="A39" s="32"/>
      <c r="B39" s="59"/>
      <c r="C39" s="80"/>
      <c r="D39" s="81"/>
      <c r="E39" s="81"/>
      <c r="F39" s="32"/>
      <c r="G39" s="82"/>
      <c r="H39" s="80"/>
      <c r="I39" s="81"/>
      <c r="J39" s="81"/>
      <c r="K39" s="32"/>
      <c r="L39" s="32"/>
      <c r="M39" s="32"/>
      <c r="N39" s="32"/>
      <c r="O39" s="32"/>
      <c r="P39" s="32"/>
      <c r="Q39" s="32"/>
    </row>
    <row r="40" spans="1:17" ht="50.1" customHeight="1">
      <c r="A40" s="32"/>
      <c r="B40" s="731"/>
      <c r="C40" s="731"/>
      <c r="D40" s="81"/>
      <c r="E40" s="163"/>
      <c r="F40" s="163"/>
      <c r="G40" s="164"/>
      <c r="H40" s="164"/>
      <c r="I40" s="81"/>
      <c r="J40" s="81"/>
      <c r="K40" s="32"/>
      <c r="L40" s="32"/>
      <c r="M40" s="32"/>
      <c r="N40" s="32"/>
      <c r="O40" s="32"/>
      <c r="P40" s="32"/>
      <c r="Q40" s="32"/>
    </row>
    <row r="41" spans="1:17" ht="14.1" customHeight="1">
      <c r="A41" s="32"/>
      <c r="B41" s="692" t="s">
        <v>512</v>
      </c>
      <c r="C41" s="692"/>
      <c r="D41" s="35"/>
      <c r="E41" s="693" t="s">
        <v>652</v>
      </c>
      <c r="F41" s="693"/>
      <c r="G41" s="732"/>
      <c r="H41" s="732"/>
      <c r="I41" s="85"/>
      <c r="J41" s="32"/>
      <c r="P41" s="32"/>
      <c r="Q41" s="32"/>
    </row>
    <row r="42" spans="1:17" ht="14.1" customHeight="1">
      <c r="A42" s="32"/>
      <c r="B42" s="688" t="s">
        <v>513</v>
      </c>
      <c r="C42" s="688"/>
      <c r="D42" s="105"/>
      <c r="E42" s="694" t="s">
        <v>653</v>
      </c>
      <c r="F42" s="694"/>
      <c r="G42" s="694"/>
      <c r="H42" s="694"/>
      <c r="I42" s="85"/>
      <c r="J42" s="32"/>
      <c r="P42" s="32"/>
      <c r="Q42" s="32"/>
    </row>
    <row r="43" spans="1:17">
      <c r="B43" s="32"/>
      <c r="C43" s="32"/>
      <c r="D43" s="38"/>
      <c r="E43" s="32"/>
      <c r="F43" s="32"/>
      <c r="G43" s="32"/>
    </row>
    <row r="44" spans="1:17">
      <c r="B44" s="32"/>
      <c r="C44" s="32"/>
      <c r="D44" s="38"/>
      <c r="E44" s="32"/>
      <c r="F44" s="32"/>
      <c r="G44" s="32"/>
    </row>
  </sheetData>
  <sheetProtection formatCells="0" selectLockedCells="1"/>
  <mergeCells count="38">
    <mergeCell ref="B41:C41"/>
    <mergeCell ref="B42:C42"/>
    <mergeCell ref="B33:C33"/>
    <mergeCell ref="B34:C34"/>
    <mergeCell ref="A36:I36"/>
    <mergeCell ref="B38:H38"/>
    <mergeCell ref="B40:C40"/>
    <mergeCell ref="E41:F41"/>
    <mergeCell ref="G41:H41"/>
    <mergeCell ref="E42:F42"/>
    <mergeCell ref="G42:H42"/>
    <mergeCell ref="B32:C32"/>
    <mergeCell ref="B19:C19"/>
    <mergeCell ref="B20:C20"/>
    <mergeCell ref="B21:C21"/>
    <mergeCell ref="B22:C22"/>
    <mergeCell ref="B24:C24"/>
    <mergeCell ref="B26:C26"/>
    <mergeCell ref="B27:C27"/>
    <mergeCell ref="B28:C28"/>
    <mergeCell ref="B29:C29"/>
    <mergeCell ref="B30:C30"/>
    <mergeCell ref="B31:C31"/>
    <mergeCell ref="A3:H3"/>
    <mergeCell ref="C1:G1"/>
    <mergeCell ref="C2:G2"/>
    <mergeCell ref="D5:F5"/>
    <mergeCell ref="B18:C18"/>
    <mergeCell ref="C4:G4"/>
    <mergeCell ref="A6:I6"/>
    <mergeCell ref="A7:I7"/>
    <mergeCell ref="B8:C9"/>
    <mergeCell ref="A10:I10"/>
    <mergeCell ref="A11:I11"/>
    <mergeCell ref="B12:C12"/>
    <mergeCell ref="B14:C14"/>
    <mergeCell ref="B16:C16"/>
    <mergeCell ref="B17:C17"/>
  </mergeCells>
  <printOptions verticalCentered="1"/>
  <pageMargins left="0.35" right="0" top="0.39" bottom="0.59055118110236227" header="0" footer="0"/>
  <pageSetup scale="80" orientation="landscape" r:id="rId1"/>
  <ignoredErrors>
    <ignoredError sqref="D23:D27 D33:D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zoomScale="85" zoomScaleNormal="85" workbookViewId="0">
      <selection activeCell="B8" sqref="B8:J8"/>
    </sheetView>
  </sheetViews>
  <sheetFormatPr baseColWidth="10" defaultColWidth="11.42578125" defaultRowHeight="12.75"/>
  <cols>
    <col min="1" max="1" width="4.85546875" style="212" customWidth="1"/>
    <col min="2" max="2" width="14.5703125" style="212" customWidth="1"/>
    <col min="3" max="3" width="18.85546875" style="212" customWidth="1"/>
    <col min="4" max="4" width="21.85546875" style="212" customWidth="1"/>
    <col min="5" max="5" width="3.42578125" style="212" customWidth="1"/>
    <col min="6" max="6" width="22.28515625" style="212" customWidth="1"/>
    <col min="7" max="7" width="29.7109375" style="212" customWidth="1"/>
    <col min="8" max="8" width="20.7109375" style="212" customWidth="1"/>
    <col min="9" max="9" width="20.85546875" style="212" customWidth="1"/>
    <col min="10" max="10" width="3.7109375" style="212" customWidth="1"/>
    <col min="11" max="16384" width="11.42578125" style="167"/>
  </cols>
  <sheetData>
    <row r="1" spans="1:10" ht="7.5" customHeight="1">
      <c r="A1" s="165"/>
      <c r="B1" s="166"/>
      <c r="C1" s="735"/>
      <c r="D1" s="735"/>
      <c r="E1" s="735"/>
      <c r="F1" s="735"/>
      <c r="G1" s="735"/>
      <c r="H1" s="735"/>
      <c r="I1" s="166"/>
      <c r="J1" s="166"/>
    </row>
    <row r="2" spans="1:10" ht="14.1" customHeight="1">
      <c r="A2" s="165"/>
      <c r="B2" s="166"/>
      <c r="C2" s="735" t="s">
        <v>441</v>
      </c>
      <c r="D2" s="735"/>
      <c r="E2" s="735"/>
      <c r="F2" s="735"/>
      <c r="G2" s="735"/>
      <c r="H2" s="735"/>
      <c r="I2" s="166"/>
      <c r="J2" s="166"/>
    </row>
    <row r="3" spans="1:10" ht="14.1" customHeight="1">
      <c r="A3" s="681" t="s">
        <v>953</v>
      </c>
      <c r="B3" s="681"/>
      <c r="C3" s="681"/>
      <c r="D3" s="681"/>
      <c r="E3" s="681"/>
      <c r="F3" s="681"/>
      <c r="G3" s="681"/>
      <c r="H3" s="681"/>
      <c r="I3" s="681"/>
      <c r="J3" s="681"/>
    </row>
    <row r="4" spans="1:10" ht="14.1" customHeight="1">
      <c r="A4" s="165"/>
      <c r="B4" s="166"/>
      <c r="C4" s="735" t="s">
        <v>0</v>
      </c>
      <c r="D4" s="735"/>
      <c r="E4" s="735"/>
      <c r="F4" s="735"/>
      <c r="G4" s="735"/>
      <c r="H4" s="735"/>
      <c r="I4" s="166"/>
      <c r="J4" s="166"/>
    </row>
    <row r="5" spans="1:10" ht="6" customHeight="1">
      <c r="A5" s="168"/>
      <c r="B5" s="736"/>
      <c r="C5" s="736"/>
      <c r="D5" s="737"/>
      <c r="E5" s="737"/>
      <c r="F5" s="737"/>
      <c r="G5" s="737"/>
      <c r="H5" s="737"/>
      <c r="I5" s="737"/>
      <c r="J5" s="169"/>
    </row>
    <row r="6" spans="1:10" ht="20.100000000000001" customHeight="1">
      <c r="A6" s="170"/>
      <c r="B6" s="171"/>
      <c r="C6" s="31"/>
      <c r="D6" s="30" t="s">
        <v>3</v>
      </c>
      <c r="E6" s="682" t="s">
        <v>511</v>
      </c>
      <c r="F6" s="682"/>
      <c r="G6" s="682"/>
      <c r="H6" s="31"/>
      <c r="I6" s="31"/>
      <c r="J6" s="31"/>
    </row>
    <row r="7" spans="1:10" ht="5.0999999999999996" customHeight="1">
      <c r="A7" s="172"/>
      <c r="B7" s="738"/>
      <c r="C7" s="738"/>
      <c r="D7" s="738"/>
      <c r="E7" s="738"/>
      <c r="F7" s="738"/>
      <c r="G7" s="738"/>
      <c r="H7" s="738"/>
      <c r="I7" s="738"/>
      <c r="J7" s="738"/>
    </row>
    <row r="8" spans="1:10" ht="3" customHeight="1">
      <c r="A8" s="172"/>
      <c r="B8" s="738"/>
      <c r="C8" s="738"/>
      <c r="D8" s="738"/>
      <c r="E8" s="738"/>
      <c r="F8" s="738"/>
      <c r="G8" s="738"/>
      <c r="H8" s="738"/>
      <c r="I8" s="738"/>
      <c r="J8" s="738"/>
    </row>
    <row r="9" spans="1:10" ht="30" customHeight="1">
      <c r="A9" s="173"/>
      <c r="B9" s="739" t="s">
        <v>153</v>
      </c>
      <c r="C9" s="739"/>
      <c r="D9" s="739"/>
      <c r="E9" s="174"/>
      <c r="F9" s="175" t="s">
        <v>154</v>
      </c>
      <c r="G9" s="175" t="s">
        <v>155</v>
      </c>
      <c r="H9" s="174" t="s">
        <v>156</v>
      </c>
      <c r="I9" s="174" t="s">
        <v>157</v>
      </c>
      <c r="J9" s="176"/>
    </row>
    <row r="10" spans="1:10" ht="3" customHeight="1">
      <c r="A10" s="177"/>
      <c r="B10" s="738"/>
      <c r="C10" s="738"/>
      <c r="D10" s="738"/>
      <c r="E10" s="738"/>
      <c r="F10" s="738"/>
      <c r="G10" s="738"/>
      <c r="H10" s="738"/>
      <c r="I10" s="738"/>
      <c r="J10" s="740"/>
    </row>
    <row r="11" spans="1:10" ht="9.9499999999999993" customHeight="1">
      <c r="A11" s="178"/>
      <c r="B11" s="733"/>
      <c r="C11" s="733"/>
      <c r="D11" s="733"/>
      <c r="E11" s="733"/>
      <c r="F11" s="733"/>
      <c r="G11" s="733"/>
      <c r="H11" s="733"/>
      <c r="I11" s="733"/>
      <c r="J11" s="734"/>
    </row>
    <row r="12" spans="1:10">
      <c r="A12" s="178"/>
      <c r="B12" s="742" t="s">
        <v>158</v>
      </c>
      <c r="C12" s="742"/>
      <c r="D12" s="742"/>
      <c r="E12" s="179"/>
      <c r="F12" s="179"/>
      <c r="G12" s="179"/>
      <c r="H12" s="179"/>
      <c r="I12" s="179"/>
      <c r="J12" s="180"/>
    </row>
    <row r="13" spans="1:10">
      <c r="A13" s="181"/>
      <c r="B13" s="743" t="s">
        <v>159</v>
      </c>
      <c r="C13" s="743"/>
      <c r="D13" s="743"/>
      <c r="E13" s="182"/>
      <c r="F13" s="182"/>
      <c r="G13" s="182"/>
      <c r="H13" s="182"/>
      <c r="I13" s="182"/>
      <c r="J13" s="183"/>
    </row>
    <row r="14" spans="1:10">
      <c r="A14" s="181"/>
      <c r="B14" s="742" t="s">
        <v>160</v>
      </c>
      <c r="C14" s="742"/>
      <c r="D14" s="742"/>
      <c r="E14" s="182"/>
      <c r="F14" s="184"/>
      <c r="G14" s="184"/>
      <c r="H14" s="125">
        <f>SUM(H15:H17)</f>
        <v>0</v>
      </c>
      <c r="I14" s="125">
        <f>SUM(I15:I17)</f>
        <v>0</v>
      </c>
      <c r="J14" s="185"/>
    </row>
    <row r="15" spans="1:10">
      <c r="A15" s="186"/>
      <c r="B15" s="187"/>
      <c r="C15" s="744" t="s">
        <v>161</v>
      </c>
      <c r="D15" s="744"/>
      <c r="E15" s="182"/>
      <c r="F15" s="188"/>
      <c r="G15" s="188"/>
      <c r="H15" s="189">
        <v>0</v>
      </c>
      <c r="I15" s="189">
        <v>0</v>
      </c>
      <c r="J15" s="190"/>
    </row>
    <row r="16" spans="1:10">
      <c r="A16" s="186"/>
      <c r="B16" s="187"/>
      <c r="C16" s="744" t="s">
        <v>162</v>
      </c>
      <c r="D16" s="744"/>
      <c r="E16" s="182"/>
      <c r="F16" s="188"/>
      <c r="G16" s="188"/>
      <c r="H16" s="189">
        <v>0</v>
      </c>
      <c r="I16" s="189">
        <v>0</v>
      </c>
      <c r="J16" s="190"/>
    </row>
    <row r="17" spans="1:10">
      <c r="A17" s="186"/>
      <c r="B17" s="187"/>
      <c r="C17" s="744" t="s">
        <v>163</v>
      </c>
      <c r="D17" s="744"/>
      <c r="E17" s="182"/>
      <c r="F17" s="188"/>
      <c r="G17" s="188"/>
      <c r="H17" s="189">
        <v>0</v>
      </c>
      <c r="I17" s="189">
        <v>0</v>
      </c>
      <c r="J17" s="190"/>
    </row>
    <row r="18" spans="1:10" ht="9.9499999999999993" customHeight="1">
      <c r="A18" s="186"/>
      <c r="B18" s="187"/>
      <c r="C18" s="187"/>
      <c r="D18" s="191"/>
      <c r="E18" s="182"/>
      <c r="F18" s="192"/>
      <c r="G18" s="192"/>
      <c r="H18" s="193"/>
      <c r="I18" s="193"/>
      <c r="J18" s="190"/>
    </row>
    <row r="19" spans="1:10">
      <c r="A19" s="181"/>
      <c r="B19" s="742" t="s">
        <v>164</v>
      </c>
      <c r="C19" s="742"/>
      <c r="D19" s="742"/>
      <c r="E19" s="182"/>
      <c r="F19" s="184"/>
      <c r="G19" s="184"/>
      <c r="H19" s="125">
        <f>SUM(H20:H23)</f>
        <v>0</v>
      </c>
      <c r="I19" s="125">
        <f>SUM(I20:I23)</f>
        <v>0</v>
      </c>
      <c r="J19" s="185"/>
    </row>
    <row r="20" spans="1:10">
      <c r="A20" s="186"/>
      <c r="B20" s="187"/>
      <c r="C20" s="744" t="s">
        <v>165</v>
      </c>
      <c r="D20" s="744"/>
      <c r="E20" s="182"/>
      <c r="F20" s="188"/>
      <c r="G20" s="188"/>
      <c r="H20" s="189">
        <v>0</v>
      </c>
      <c r="I20" s="189">
        <v>0</v>
      </c>
      <c r="J20" s="190"/>
    </row>
    <row r="21" spans="1:10">
      <c r="A21" s="186"/>
      <c r="B21" s="187"/>
      <c r="C21" s="744" t="s">
        <v>166</v>
      </c>
      <c r="D21" s="744"/>
      <c r="E21" s="182"/>
      <c r="F21" s="188"/>
      <c r="G21" s="188"/>
      <c r="H21" s="189">
        <v>0</v>
      </c>
      <c r="I21" s="189">
        <v>0</v>
      </c>
      <c r="J21" s="190"/>
    </row>
    <row r="22" spans="1:10">
      <c r="A22" s="186"/>
      <c r="B22" s="187"/>
      <c r="C22" s="744" t="s">
        <v>162</v>
      </c>
      <c r="D22" s="744"/>
      <c r="E22" s="182"/>
      <c r="F22" s="188"/>
      <c r="G22" s="188"/>
      <c r="H22" s="189">
        <v>0</v>
      </c>
      <c r="I22" s="189">
        <v>0</v>
      </c>
      <c r="J22" s="190"/>
    </row>
    <row r="23" spans="1:10">
      <c r="A23" s="186"/>
      <c r="B23" s="194"/>
      <c r="C23" s="744" t="s">
        <v>163</v>
      </c>
      <c r="D23" s="744"/>
      <c r="E23" s="182"/>
      <c r="F23" s="188"/>
      <c r="G23" s="188"/>
      <c r="H23" s="195">
        <v>0</v>
      </c>
      <c r="I23" s="195">
        <v>0</v>
      </c>
      <c r="J23" s="190"/>
    </row>
    <row r="24" spans="1:10" ht="9.9499999999999993" customHeight="1">
      <c r="A24" s="186"/>
      <c r="B24" s="187"/>
      <c r="C24" s="187"/>
      <c r="D24" s="191"/>
      <c r="E24" s="182"/>
      <c r="F24" s="196"/>
      <c r="G24" s="196"/>
      <c r="H24" s="197"/>
      <c r="I24" s="197"/>
      <c r="J24" s="190"/>
    </row>
    <row r="25" spans="1:10">
      <c r="A25" s="198"/>
      <c r="B25" s="741" t="s">
        <v>167</v>
      </c>
      <c r="C25" s="741"/>
      <c r="D25" s="741"/>
      <c r="E25" s="199"/>
      <c r="F25" s="200"/>
      <c r="G25" s="200"/>
      <c r="H25" s="201">
        <f>H14+H19</f>
        <v>0</v>
      </c>
      <c r="I25" s="201">
        <f>I14+I19</f>
        <v>0</v>
      </c>
      <c r="J25" s="202"/>
    </row>
    <row r="26" spans="1:10">
      <c r="A26" s="181"/>
      <c r="B26" s="187"/>
      <c r="C26" s="187"/>
      <c r="D26" s="203"/>
      <c r="E26" s="182"/>
      <c r="F26" s="196"/>
      <c r="G26" s="196"/>
      <c r="H26" s="197"/>
      <c r="I26" s="197"/>
      <c r="J26" s="185"/>
    </row>
    <row r="27" spans="1:10">
      <c r="A27" s="181"/>
      <c r="B27" s="743" t="s">
        <v>168</v>
      </c>
      <c r="C27" s="743"/>
      <c r="D27" s="743"/>
      <c r="E27" s="182"/>
      <c r="F27" s="196"/>
      <c r="G27" s="196"/>
      <c r="H27" s="197"/>
      <c r="I27" s="197"/>
      <c r="J27" s="185"/>
    </row>
    <row r="28" spans="1:10">
      <c r="A28" s="181"/>
      <c r="B28" s="742" t="s">
        <v>160</v>
      </c>
      <c r="C28" s="742"/>
      <c r="D28" s="742"/>
      <c r="E28" s="182"/>
      <c r="F28" s="184"/>
      <c r="G28" s="184"/>
      <c r="H28" s="125">
        <f>SUM(H29:H31)</f>
        <v>0</v>
      </c>
      <c r="I28" s="125">
        <f>SUM(I29:I31)</f>
        <v>0</v>
      </c>
      <c r="J28" s="185"/>
    </row>
    <row r="29" spans="1:10">
      <c r="A29" s="186"/>
      <c r="B29" s="187"/>
      <c r="C29" s="744" t="s">
        <v>161</v>
      </c>
      <c r="D29" s="744"/>
      <c r="E29" s="182"/>
      <c r="F29" s="188"/>
      <c r="G29" s="188"/>
      <c r="H29" s="189">
        <v>0</v>
      </c>
      <c r="I29" s="189">
        <v>0</v>
      </c>
      <c r="J29" s="190"/>
    </row>
    <row r="30" spans="1:10">
      <c r="A30" s="186"/>
      <c r="B30" s="194"/>
      <c r="C30" s="744" t="s">
        <v>162</v>
      </c>
      <c r="D30" s="744"/>
      <c r="E30" s="194"/>
      <c r="F30" s="204"/>
      <c r="G30" s="204"/>
      <c r="H30" s="189">
        <v>0</v>
      </c>
      <c r="I30" s="189">
        <v>0</v>
      </c>
      <c r="J30" s="190"/>
    </row>
    <row r="31" spans="1:10">
      <c r="A31" s="186"/>
      <c r="B31" s="194"/>
      <c r="C31" s="744" t="s">
        <v>163</v>
      </c>
      <c r="D31" s="744"/>
      <c r="E31" s="194"/>
      <c r="F31" s="204"/>
      <c r="G31" s="204"/>
      <c r="H31" s="189">
        <v>0</v>
      </c>
      <c r="I31" s="189">
        <v>0</v>
      </c>
      <c r="J31" s="190"/>
    </row>
    <row r="32" spans="1:10" ht="9.9499999999999993" customHeight="1">
      <c r="A32" s="186"/>
      <c r="B32" s="187"/>
      <c r="C32" s="187"/>
      <c r="D32" s="191"/>
      <c r="E32" s="182"/>
      <c r="F32" s="196"/>
      <c r="G32" s="196"/>
      <c r="H32" s="197"/>
      <c r="I32" s="197"/>
      <c r="J32" s="190"/>
    </row>
    <row r="33" spans="1:10">
      <c r="A33" s="181"/>
      <c r="B33" s="742" t="s">
        <v>164</v>
      </c>
      <c r="C33" s="742"/>
      <c r="D33" s="742"/>
      <c r="E33" s="182"/>
      <c r="F33" s="184"/>
      <c r="G33" s="184"/>
      <c r="H33" s="125">
        <f>SUM(H34:H37)</f>
        <v>0</v>
      </c>
      <c r="I33" s="125">
        <f>SUM(I34:I37)</f>
        <v>0</v>
      </c>
      <c r="J33" s="185"/>
    </row>
    <row r="34" spans="1:10">
      <c r="A34" s="186"/>
      <c r="B34" s="187"/>
      <c r="C34" s="744" t="s">
        <v>165</v>
      </c>
      <c r="D34" s="744"/>
      <c r="E34" s="182"/>
      <c r="F34" s="188"/>
      <c r="G34" s="188"/>
      <c r="H34" s="189">
        <v>0</v>
      </c>
      <c r="I34" s="189">
        <v>0</v>
      </c>
      <c r="J34" s="190"/>
    </row>
    <row r="35" spans="1:10">
      <c r="A35" s="186"/>
      <c r="B35" s="187"/>
      <c r="C35" s="744" t="s">
        <v>166</v>
      </c>
      <c r="D35" s="744"/>
      <c r="E35" s="182"/>
      <c r="F35" s="188"/>
      <c r="G35" s="188"/>
      <c r="H35" s="189">
        <v>0</v>
      </c>
      <c r="I35" s="189">
        <v>0</v>
      </c>
      <c r="J35" s="190"/>
    </row>
    <row r="36" spans="1:10">
      <c r="A36" s="186"/>
      <c r="B36" s="187"/>
      <c r="C36" s="744" t="s">
        <v>162</v>
      </c>
      <c r="D36" s="744"/>
      <c r="E36" s="182"/>
      <c r="F36" s="188"/>
      <c r="G36" s="188"/>
      <c r="H36" s="189">
        <v>0</v>
      </c>
      <c r="I36" s="189">
        <v>0</v>
      </c>
      <c r="J36" s="190"/>
    </row>
    <row r="37" spans="1:10">
      <c r="A37" s="186"/>
      <c r="B37" s="182"/>
      <c r="C37" s="744" t="s">
        <v>163</v>
      </c>
      <c r="D37" s="744"/>
      <c r="E37" s="182"/>
      <c r="F37" s="188"/>
      <c r="G37" s="188"/>
      <c r="H37" s="189">
        <v>0</v>
      </c>
      <c r="I37" s="189">
        <v>0</v>
      </c>
      <c r="J37" s="190"/>
    </row>
    <row r="38" spans="1:10" ht="9.9499999999999993" customHeight="1">
      <c r="A38" s="186"/>
      <c r="B38" s="182"/>
      <c r="C38" s="182"/>
      <c r="D38" s="191"/>
      <c r="E38" s="182"/>
      <c r="F38" s="196"/>
      <c r="G38" s="196"/>
      <c r="H38" s="197"/>
      <c r="I38" s="197"/>
      <c r="J38" s="190"/>
    </row>
    <row r="39" spans="1:10">
      <c r="A39" s="198"/>
      <c r="B39" s="741" t="s">
        <v>169</v>
      </c>
      <c r="C39" s="741"/>
      <c r="D39" s="741"/>
      <c r="E39" s="199"/>
      <c r="F39" s="205"/>
      <c r="G39" s="205"/>
      <c r="H39" s="201">
        <f>+H28+H33</f>
        <v>0</v>
      </c>
      <c r="I39" s="201">
        <f>+I28+I33</f>
        <v>0</v>
      </c>
      <c r="J39" s="202"/>
    </row>
    <row r="40" spans="1:10">
      <c r="A40" s="186"/>
      <c r="B40" s="187"/>
      <c r="C40" s="187"/>
      <c r="D40" s="191"/>
      <c r="E40" s="182"/>
      <c r="F40" s="196"/>
      <c r="G40" s="196"/>
      <c r="H40" s="197"/>
      <c r="I40" s="197"/>
      <c r="J40" s="190"/>
    </row>
    <row r="41" spans="1:10">
      <c r="A41" s="186"/>
      <c r="B41" s="742" t="s">
        <v>170</v>
      </c>
      <c r="C41" s="742"/>
      <c r="D41" s="742"/>
      <c r="E41" s="182"/>
      <c r="F41" s="188"/>
      <c r="G41" s="188"/>
      <c r="H41" s="206">
        <v>0</v>
      </c>
      <c r="I41" s="206">
        <v>0</v>
      </c>
      <c r="J41" s="190"/>
    </row>
    <row r="42" spans="1:10">
      <c r="A42" s="186"/>
      <c r="B42" s="187"/>
      <c r="C42" s="187"/>
      <c r="D42" s="191"/>
      <c r="E42" s="182"/>
      <c r="F42" s="196"/>
      <c r="G42" s="196"/>
      <c r="H42" s="197"/>
      <c r="I42" s="197"/>
      <c r="J42" s="190"/>
    </row>
    <row r="43" spans="1:10">
      <c r="A43" s="207"/>
      <c r="B43" s="745" t="s">
        <v>171</v>
      </c>
      <c r="C43" s="745"/>
      <c r="D43" s="745"/>
      <c r="E43" s="208"/>
      <c r="F43" s="209"/>
      <c r="G43" s="209"/>
      <c r="H43" s="210">
        <v>24200686.390000001</v>
      </c>
      <c r="I43" s="210">
        <v>6589352.3700000001</v>
      </c>
      <c r="J43" s="211"/>
    </row>
    <row r="44" spans="1:10" ht="6" customHeight="1">
      <c r="B44" s="743"/>
      <c r="C44" s="743"/>
      <c r="D44" s="743"/>
      <c r="E44" s="743"/>
      <c r="F44" s="743"/>
      <c r="G44" s="743"/>
      <c r="H44" s="743"/>
      <c r="I44" s="743"/>
      <c r="J44" s="743"/>
    </row>
    <row r="45" spans="1:10" ht="6" customHeight="1">
      <c r="B45" s="213"/>
      <c r="C45" s="213"/>
      <c r="D45" s="214"/>
      <c r="E45" s="215"/>
      <c r="F45" s="214"/>
      <c r="G45" s="215"/>
      <c r="H45" s="215"/>
      <c r="I45" s="215"/>
    </row>
    <row r="46" spans="1:10" s="216" customFormat="1" ht="15" customHeight="1">
      <c r="A46" s="167"/>
      <c r="B46" s="746" t="s">
        <v>76</v>
      </c>
      <c r="C46" s="746"/>
      <c r="D46" s="746"/>
      <c r="E46" s="746"/>
      <c r="F46" s="746"/>
      <c r="G46" s="746"/>
      <c r="H46" s="746"/>
      <c r="I46" s="746"/>
      <c r="J46" s="746"/>
    </row>
    <row r="47" spans="1:10" s="216" customFormat="1" ht="28.5" customHeight="1">
      <c r="A47" s="167"/>
      <c r="B47" s="191"/>
      <c r="C47" s="217"/>
      <c r="D47" s="218"/>
      <c r="E47" s="218"/>
      <c r="F47" s="167"/>
      <c r="G47" s="219"/>
      <c r="H47" s="220"/>
      <c r="I47" s="220"/>
      <c r="J47" s="218"/>
    </row>
    <row r="48" spans="1:10" s="216" customFormat="1" ht="25.5" customHeight="1">
      <c r="A48" s="167"/>
      <c r="B48" s="191"/>
      <c r="C48" s="690"/>
      <c r="D48" s="690"/>
      <c r="E48" s="218"/>
      <c r="F48" s="167"/>
      <c r="G48" s="691"/>
      <c r="H48" s="691"/>
      <c r="I48" s="218"/>
      <c r="J48" s="218"/>
    </row>
    <row r="49" spans="1:10" s="216" customFormat="1" ht="14.1" customHeight="1">
      <c r="A49" s="167"/>
      <c r="B49" s="197"/>
      <c r="C49" s="692" t="s">
        <v>512</v>
      </c>
      <c r="D49" s="692"/>
      <c r="E49" s="218"/>
      <c r="F49" s="218"/>
      <c r="G49" s="693" t="s">
        <v>652</v>
      </c>
      <c r="H49" s="693"/>
      <c r="I49" s="182"/>
      <c r="J49" s="218"/>
    </row>
    <row r="50" spans="1:10" s="216" customFormat="1" ht="14.1" customHeight="1">
      <c r="A50" s="167"/>
      <c r="B50" s="221"/>
      <c r="C50" s="688" t="s">
        <v>513</v>
      </c>
      <c r="D50" s="688"/>
      <c r="E50" s="222"/>
      <c r="F50" s="222"/>
      <c r="G50" s="694" t="s">
        <v>653</v>
      </c>
      <c r="H50" s="694"/>
      <c r="I50" s="182"/>
      <c r="J50" s="218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B41:D41"/>
    <mergeCell ref="B27:D27"/>
    <mergeCell ref="B28:D28"/>
    <mergeCell ref="C29:D29"/>
    <mergeCell ref="C30:D30"/>
    <mergeCell ref="C31:D31"/>
    <mergeCell ref="B33:D33"/>
    <mergeCell ref="C34:D34"/>
    <mergeCell ref="C35:D35"/>
    <mergeCell ref="C36:D36"/>
    <mergeCell ref="C37:D37"/>
    <mergeCell ref="B39:D39"/>
    <mergeCell ref="B25:D25"/>
    <mergeCell ref="B12:D12"/>
    <mergeCell ref="B13:D13"/>
    <mergeCell ref="B14:D14"/>
    <mergeCell ref="C15:D15"/>
    <mergeCell ref="C16:D16"/>
    <mergeCell ref="C17:D17"/>
    <mergeCell ref="B19:D19"/>
    <mergeCell ref="C20:D20"/>
    <mergeCell ref="C21:D21"/>
    <mergeCell ref="C22:D22"/>
    <mergeCell ref="C23:D23"/>
    <mergeCell ref="B11:J11"/>
    <mergeCell ref="C1:H1"/>
    <mergeCell ref="C2:H2"/>
    <mergeCell ref="C4:H4"/>
    <mergeCell ref="B5:C5"/>
    <mergeCell ref="D5:I5"/>
    <mergeCell ref="B7:J7"/>
    <mergeCell ref="B8:J8"/>
    <mergeCell ref="B9:D9"/>
    <mergeCell ref="B10:J10"/>
    <mergeCell ref="E6:G6"/>
    <mergeCell ref="A3:J3"/>
  </mergeCells>
  <printOptions verticalCentered="1"/>
  <pageMargins left="0.33" right="0" top="0.46" bottom="0.59055118110236227" header="0" footer="0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opLeftCell="B34" zoomScale="85" zoomScaleNormal="85" workbookViewId="0">
      <selection activeCell="F48" sqref="F48"/>
    </sheetView>
  </sheetViews>
  <sheetFormatPr baseColWidth="10" defaultColWidth="11.42578125" defaultRowHeight="12.75"/>
  <cols>
    <col min="1" max="1" width="3.7109375" style="244" customWidth="1"/>
    <col min="2" max="2" width="11.7109375" style="245" customWidth="1"/>
    <col min="3" max="3" width="57.42578125" style="245" customWidth="1"/>
    <col min="4" max="6" width="18.7109375" style="246" customWidth="1"/>
    <col min="7" max="7" width="17" style="246" customWidth="1"/>
    <col min="8" max="8" width="16.140625" style="246" customWidth="1"/>
    <col min="9" max="9" width="3.28515625" style="244" customWidth="1"/>
    <col min="10" max="16384" width="11.42578125" style="25"/>
  </cols>
  <sheetData>
    <row r="1" spans="1:10" s="32" customFormat="1" ht="7.5" customHeight="1">
      <c r="A1" s="89"/>
      <c r="B1" s="92"/>
      <c r="C1" s="716"/>
      <c r="D1" s="716"/>
      <c r="E1" s="716"/>
      <c r="F1" s="716"/>
      <c r="G1" s="716"/>
      <c r="H1" s="92"/>
      <c r="I1" s="92"/>
    </row>
    <row r="2" spans="1:10" ht="14.1" customHeight="1">
      <c r="A2" s="223"/>
      <c r="B2" s="92"/>
      <c r="C2" s="716" t="s">
        <v>442</v>
      </c>
      <c r="D2" s="716"/>
      <c r="E2" s="716"/>
      <c r="F2" s="716"/>
      <c r="G2" s="716"/>
      <c r="H2" s="92"/>
      <c r="I2" s="92"/>
      <c r="J2" s="32"/>
    </row>
    <row r="3" spans="1:10" ht="14.1" customHeight="1">
      <c r="A3" s="681" t="s">
        <v>953</v>
      </c>
      <c r="B3" s="681"/>
      <c r="C3" s="681"/>
      <c r="D3" s="681"/>
      <c r="E3" s="681"/>
      <c r="F3" s="681"/>
      <c r="G3" s="681"/>
      <c r="H3" s="681"/>
      <c r="I3" s="118"/>
      <c r="J3" s="32"/>
    </row>
    <row r="4" spans="1:10" ht="14.1" customHeight="1">
      <c r="A4" s="223"/>
      <c r="B4" s="92"/>
      <c r="C4" s="716" t="s">
        <v>133</v>
      </c>
      <c r="D4" s="716"/>
      <c r="E4" s="716"/>
      <c r="F4" s="716"/>
      <c r="G4" s="716"/>
      <c r="H4" s="92"/>
      <c r="I4" s="92"/>
    </row>
    <row r="5" spans="1:10" s="32" customFormat="1" ht="3" customHeight="1">
      <c r="A5" s="95"/>
      <c r="B5" s="30"/>
      <c r="C5" s="747"/>
      <c r="D5" s="747"/>
      <c r="E5" s="747"/>
      <c r="F5" s="747"/>
      <c r="G5" s="747"/>
      <c r="H5" s="747"/>
      <c r="I5" s="747"/>
    </row>
    <row r="6" spans="1:10" ht="20.100000000000001" customHeight="1">
      <c r="A6" s="95"/>
      <c r="B6" s="30"/>
      <c r="C6" s="30" t="s">
        <v>3</v>
      </c>
      <c r="D6" s="682" t="s">
        <v>511</v>
      </c>
      <c r="E6" s="682"/>
      <c r="F6" s="682"/>
      <c r="G6" s="31"/>
      <c r="H6" s="31"/>
      <c r="I6" s="31"/>
      <c r="J6" s="32"/>
    </row>
    <row r="7" spans="1:10" ht="3" customHeight="1">
      <c r="A7" s="95"/>
      <c r="B7" s="95"/>
      <c r="C7" s="95" t="s">
        <v>134</v>
      </c>
      <c r="D7" s="95"/>
      <c r="E7" s="95"/>
      <c r="F7" s="95"/>
      <c r="G7" s="95"/>
      <c r="H7" s="95"/>
      <c r="I7" s="95"/>
    </row>
    <row r="8" spans="1:10" s="32" customFormat="1" ht="3" customHeight="1">
      <c r="A8" s="95"/>
      <c r="B8" s="95"/>
      <c r="C8" s="95"/>
      <c r="D8" s="95"/>
      <c r="E8" s="95"/>
      <c r="F8" s="95"/>
      <c r="G8" s="95"/>
      <c r="H8" s="95"/>
      <c r="I8" s="95"/>
    </row>
    <row r="9" spans="1:10" s="32" customFormat="1" ht="63.75">
      <c r="A9" s="224"/>
      <c r="B9" s="680" t="s">
        <v>74</v>
      </c>
      <c r="C9" s="680"/>
      <c r="D9" s="225" t="s">
        <v>48</v>
      </c>
      <c r="E9" s="225" t="s">
        <v>135</v>
      </c>
      <c r="F9" s="225" t="s">
        <v>136</v>
      </c>
      <c r="G9" s="225" t="s">
        <v>137</v>
      </c>
      <c r="H9" s="225" t="s">
        <v>138</v>
      </c>
      <c r="I9" s="226"/>
    </row>
    <row r="10" spans="1:10" s="32" customFormat="1" ht="3" customHeight="1">
      <c r="A10" s="227"/>
      <c r="B10" s="95"/>
      <c r="C10" s="95"/>
      <c r="D10" s="95"/>
      <c r="E10" s="95"/>
      <c r="F10" s="95"/>
      <c r="G10" s="95"/>
      <c r="H10" s="95"/>
      <c r="I10" s="228"/>
    </row>
    <row r="11" spans="1:10" s="32" customFormat="1" ht="3" customHeight="1">
      <c r="A11" s="122"/>
      <c r="B11" s="229"/>
      <c r="C11" s="58"/>
      <c r="D11" s="85"/>
      <c r="E11" s="103"/>
      <c r="F11" s="59"/>
      <c r="G11" s="50"/>
      <c r="H11" s="229"/>
      <c r="I11" s="230"/>
    </row>
    <row r="12" spans="1:10">
      <c r="A12" s="149"/>
      <c r="B12" s="685" t="s">
        <v>57</v>
      </c>
      <c r="C12" s="685"/>
      <c r="D12" s="231">
        <v>0</v>
      </c>
      <c r="E12" s="231">
        <v>0</v>
      </c>
      <c r="F12" s="231">
        <v>0</v>
      </c>
      <c r="G12" s="231">
        <v>0</v>
      </c>
      <c r="H12" s="232">
        <f>SUM(D12:G12)</f>
        <v>0</v>
      </c>
      <c r="I12" s="230"/>
    </row>
    <row r="13" spans="1:10" ht="9.9499999999999993" customHeight="1">
      <c r="A13" s="149"/>
      <c r="B13" s="233"/>
      <c r="C13" s="85"/>
      <c r="D13" s="234"/>
      <c r="E13" s="234"/>
      <c r="F13" s="234"/>
      <c r="G13" s="234"/>
      <c r="H13" s="234"/>
      <c r="I13" s="230"/>
    </row>
    <row r="14" spans="1:10">
      <c r="A14" s="149"/>
      <c r="B14" s="748" t="s">
        <v>139</v>
      </c>
      <c r="C14" s="748"/>
      <c r="D14" s="235">
        <f>SUM(D15:D17)</f>
        <v>330662004.24000001</v>
      </c>
      <c r="E14" s="235">
        <f>SUM(E15:E17)</f>
        <v>0</v>
      </c>
      <c r="F14" s="235">
        <f>SUM(F15:F17)</f>
        <v>0</v>
      </c>
      <c r="G14" s="235">
        <f>SUM(G15:G17)</f>
        <v>0</v>
      </c>
      <c r="H14" s="235">
        <f>SUM(D14:G14)</f>
        <v>330662004.24000001</v>
      </c>
      <c r="I14" s="230"/>
    </row>
    <row r="15" spans="1:10">
      <c r="A15" s="122"/>
      <c r="B15" s="683" t="s">
        <v>140</v>
      </c>
      <c r="C15" s="683"/>
      <c r="D15" s="236">
        <v>307803590.04000002</v>
      </c>
      <c r="E15" s="236">
        <v>0</v>
      </c>
      <c r="F15" s="236">
        <v>0</v>
      </c>
      <c r="G15" s="236">
        <v>0</v>
      </c>
      <c r="H15" s="234">
        <f t="shared" ref="H15:H23" si="0">SUM(D15:G15)</f>
        <v>307803590.04000002</v>
      </c>
      <c r="I15" s="230"/>
    </row>
    <row r="16" spans="1:10">
      <c r="A16" s="122"/>
      <c r="B16" s="683" t="s">
        <v>50</v>
      </c>
      <c r="C16" s="683"/>
      <c r="D16" s="236">
        <v>22858414.199999999</v>
      </c>
      <c r="E16" s="236">
        <v>0</v>
      </c>
      <c r="F16" s="236">
        <v>0</v>
      </c>
      <c r="G16" s="236">
        <v>0</v>
      </c>
      <c r="H16" s="234">
        <f t="shared" si="0"/>
        <v>22858414.199999999</v>
      </c>
      <c r="I16" s="230"/>
    </row>
    <row r="17" spans="1:10">
      <c r="A17" s="122"/>
      <c r="B17" s="683" t="s">
        <v>141</v>
      </c>
      <c r="C17" s="683"/>
      <c r="D17" s="236">
        <v>0</v>
      </c>
      <c r="E17" s="236">
        <v>0</v>
      </c>
      <c r="F17" s="236">
        <v>0</v>
      </c>
      <c r="G17" s="236">
        <v>0</v>
      </c>
      <c r="H17" s="234">
        <f t="shared" si="0"/>
        <v>0</v>
      </c>
      <c r="I17" s="230"/>
    </row>
    <row r="18" spans="1:10" ht="9.9499999999999993" customHeight="1">
      <c r="A18" s="149"/>
      <c r="B18" s="233"/>
      <c r="C18" s="85"/>
      <c r="D18" s="234"/>
      <c r="E18" s="234"/>
      <c r="F18" s="234"/>
      <c r="G18" s="234"/>
      <c r="H18" s="234"/>
      <c r="I18" s="230"/>
    </row>
    <row r="19" spans="1:10">
      <c r="A19" s="149"/>
      <c r="B19" s="748" t="s">
        <v>142</v>
      </c>
      <c r="C19" s="748"/>
      <c r="D19" s="235">
        <f>SUM(D20:D23)</f>
        <v>0</v>
      </c>
      <c r="E19" s="235">
        <f>SUM(E20:E23)</f>
        <v>-8184139.1999999993</v>
      </c>
      <c r="F19" s="235">
        <f>SUM(F20:F23)</f>
        <v>0</v>
      </c>
      <c r="G19" s="235">
        <f>SUM(G20:G23)</f>
        <v>0</v>
      </c>
      <c r="H19" s="235">
        <f t="shared" si="0"/>
        <v>-8184139.1999999993</v>
      </c>
      <c r="I19" s="230"/>
    </row>
    <row r="20" spans="1:10">
      <c r="A20" s="122"/>
      <c r="B20" s="683" t="s">
        <v>143</v>
      </c>
      <c r="C20" s="683"/>
      <c r="D20" s="236">
        <v>0</v>
      </c>
      <c r="E20" s="236">
        <v>-11388164.1</v>
      </c>
      <c r="F20" s="236">
        <v>0</v>
      </c>
      <c r="G20" s="236">
        <v>0</v>
      </c>
      <c r="H20" s="234">
        <f t="shared" si="0"/>
        <v>-11388164.1</v>
      </c>
      <c r="I20" s="230"/>
    </row>
    <row r="21" spans="1:10">
      <c r="A21" s="122"/>
      <c r="B21" s="683" t="s">
        <v>54</v>
      </c>
      <c r="C21" s="683"/>
      <c r="D21" s="236">
        <v>0</v>
      </c>
      <c r="E21" s="236">
        <v>3204024.9</v>
      </c>
      <c r="F21" s="236">
        <v>0</v>
      </c>
      <c r="G21" s="236">
        <v>0</v>
      </c>
      <c r="H21" s="234">
        <f t="shared" si="0"/>
        <v>3204024.9</v>
      </c>
      <c r="I21" s="230"/>
    </row>
    <row r="22" spans="1:10">
      <c r="A22" s="122"/>
      <c r="B22" s="683" t="s">
        <v>144</v>
      </c>
      <c r="C22" s="683"/>
      <c r="D22" s="236">
        <v>0</v>
      </c>
      <c r="E22" s="236">
        <v>0</v>
      </c>
      <c r="F22" s="236">
        <v>0</v>
      </c>
      <c r="G22" s="236">
        <v>0</v>
      </c>
      <c r="H22" s="234">
        <f t="shared" si="0"/>
        <v>0</v>
      </c>
      <c r="I22" s="230"/>
    </row>
    <row r="23" spans="1:10">
      <c r="A23" s="122"/>
      <c r="B23" s="683" t="s">
        <v>56</v>
      </c>
      <c r="C23" s="683"/>
      <c r="D23" s="236">
        <v>0</v>
      </c>
      <c r="E23" s="236">
        <v>0</v>
      </c>
      <c r="F23" s="236">
        <v>0</v>
      </c>
      <c r="G23" s="236">
        <v>0</v>
      </c>
      <c r="H23" s="234">
        <f t="shared" si="0"/>
        <v>0</v>
      </c>
      <c r="I23" s="230"/>
    </row>
    <row r="24" spans="1:10" ht="9.9499999999999993" customHeight="1">
      <c r="A24" s="149"/>
      <c r="B24" s="233"/>
      <c r="C24" s="85"/>
      <c r="D24" s="234"/>
      <c r="E24" s="234"/>
      <c r="F24" s="234"/>
      <c r="G24" s="234"/>
      <c r="H24" s="234"/>
      <c r="I24" s="230"/>
    </row>
    <row r="25" spans="1:10" ht="13.5" thickBot="1">
      <c r="A25" s="149"/>
      <c r="B25" s="749" t="s">
        <v>662</v>
      </c>
      <c r="C25" s="749"/>
      <c r="D25" s="237">
        <f>D12+D14+D19</f>
        <v>330662004.24000001</v>
      </c>
      <c r="E25" s="237">
        <f>E12+E14+E19</f>
        <v>-8184139.1999999993</v>
      </c>
      <c r="F25" s="237">
        <f>F12+F14+F19</f>
        <v>0</v>
      </c>
      <c r="G25" s="237">
        <f>G12+G14+G19</f>
        <v>0</v>
      </c>
      <c r="H25" s="237">
        <f>SUM(D25:G25)</f>
        <v>322477865.04000002</v>
      </c>
      <c r="I25" s="230"/>
      <c r="J25" s="238">
        <f>+ESF!J61-EVHP!H25</f>
        <v>0</v>
      </c>
    </row>
    <row r="26" spans="1:10">
      <c r="A26" s="122"/>
      <c r="B26" s="85"/>
      <c r="C26" s="59"/>
      <c r="D26" s="234"/>
      <c r="E26" s="234"/>
      <c r="F26" s="234"/>
      <c r="G26" s="234"/>
      <c r="H26" s="234"/>
      <c r="I26" s="230"/>
    </row>
    <row r="27" spans="1:10">
      <c r="A27" s="149"/>
      <c r="B27" s="748" t="s">
        <v>655</v>
      </c>
      <c r="C27" s="748"/>
      <c r="D27" s="235">
        <f>SUM(D28:D30)</f>
        <v>13202521.98</v>
      </c>
      <c r="E27" s="235">
        <f>SUM(E28:E30)</f>
        <v>0</v>
      </c>
      <c r="F27" s="235">
        <f>SUM(F28:F30)</f>
        <v>0</v>
      </c>
      <c r="G27" s="235">
        <f>SUM(G28:G30)</f>
        <v>0</v>
      </c>
      <c r="H27" s="235">
        <f>SUM(D27:G27)</f>
        <v>13202521.98</v>
      </c>
      <c r="I27" s="230"/>
    </row>
    <row r="28" spans="1:10">
      <c r="A28" s="122"/>
      <c r="B28" s="683" t="s">
        <v>49</v>
      </c>
      <c r="C28" s="683"/>
      <c r="D28" s="236">
        <v>13202521.98</v>
      </c>
      <c r="E28" s="236">
        <v>0</v>
      </c>
      <c r="F28" s="236">
        <v>0</v>
      </c>
      <c r="G28" s="236">
        <v>0</v>
      </c>
      <c r="H28" s="234">
        <f>SUM(D28:G28)</f>
        <v>13202521.98</v>
      </c>
      <c r="I28" s="230"/>
    </row>
    <row r="29" spans="1:10">
      <c r="A29" s="122"/>
      <c r="B29" s="683" t="s">
        <v>50</v>
      </c>
      <c r="C29" s="683"/>
      <c r="D29" s="236"/>
      <c r="E29" s="236">
        <v>0</v>
      </c>
      <c r="F29" s="638">
        <v>0</v>
      </c>
      <c r="G29" s="236">
        <v>0</v>
      </c>
      <c r="H29" s="234">
        <f>SUM(D29:G29)</f>
        <v>0</v>
      </c>
      <c r="I29" s="230"/>
    </row>
    <row r="30" spans="1:10">
      <c r="A30" s="122"/>
      <c r="B30" s="683" t="s">
        <v>141</v>
      </c>
      <c r="C30" s="683"/>
      <c r="D30" s="236">
        <v>0</v>
      </c>
      <c r="E30" s="236">
        <v>0</v>
      </c>
      <c r="F30" s="236">
        <v>0</v>
      </c>
      <c r="G30" s="236">
        <v>0</v>
      </c>
      <c r="H30" s="234">
        <f>SUM(D30:G30)</f>
        <v>0</v>
      </c>
      <c r="I30" s="230"/>
    </row>
    <row r="31" spans="1:10" ht="9.9499999999999993" customHeight="1">
      <c r="A31" s="149"/>
      <c r="B31" s="233"/>
      <c r="C31" s="85"/>
      <c r="D31" s="234"/>
      <c r="E31" s="234"/>
      <c r="F31" s="234"/>
      <c r="G31" s="234"/>
      <c r="H31" s="234"/>
      <c r="I31" s="230"/>
    </row>
    <row r="32" spans="1:10">
      <c r="A32" s="149" t="s">
        <v>134</v>
      </c>
      <c r="B32" s="748" t="s">
        <v>142</v>
      </c>
      <c r="C32" s="748"/>
      <c r="D32" s="235">
        <f>SUM(D33:D36)</f>
        <v>0</v>
      </c>
      <c r="E32" s="235">
        <f>SUM(E33:E36)</f>
        <v>0</v>
      </c>
      <c r="F32" s="235">
        <f>SUM(F33:F36)</f>
        <v>31863798.309999995</v>
      </c>
      <c r="G32" s="235">
        <f>SUM(G33:G36)</f>
        <v>0</v>
      </c>
      <c r="H32" s="235">
        <f>SUM(D32:G32)</f>
        <v>31863798.309999995</v>
      </c>
      <c r="I32" s="230"/>
    </row>
    <row r="33" spans="1:12">
      <c r="A33" s="122"/>
      <c r="B33" s="683" t="s">
        <v>143</v>
      </c>
      <c r="C33" s="683"/>
      <c r="D33" s="236">
        <v>0</v>
      </c>
      <c r="E33" s="236">
        <v>0</v>
      </c>
      <c r="F33" s="638">
        <v>43251962.409999996</v>
      </c>
      <c r="G33" s="236">
        <v>0</v>
      </c>
      <c r="H33" s="234">
        <f>SUM(D33:G33)</f>
        <v>43251962.409999996</v>
      </c>
      <c r="I33" s="230"/>
    </row>
    <row r="34" spans="1:12">
      <c r="A34" s="122"/>
      <c r="B34" s="683" t="s">
        <v>54</v>
      </c>
      <c r="C34" s="683"/>
      <c r="D34" s="236">
        <v>0</v>
      </c>
      <c r="E34" s="236">
        <v>0</v>
      </c>
      <c r="F34" s="638">
        <v>-11388164.1</v>
      </c>
      <c r="G34" s="236">
        <v>0</v>
      </c>
      <c r="H34" s="234">
        <f>SUM(D34:G34)</f>
        <v>-11388164.1</v>
      </c>
      <c r="I34" s="230"/>
    </row>
    <row r="35" spans="1:12">
      <c r="A35" s="122"/>
      <c r="B35" s="683" t="s">
        <v>144</v>
      </c>
      <c r="C35" s="683"/>
      <c r="D35" s="236">
        <v>0</v>
      </c>
      <c r="E35" s="236">
        <v>0</v>
      </c>
      <c r="F35" s="236">
        <v>0</v>
      </c>
      <c r="G35" s="236">
        <v>0</v>
      </c>
      <c r="H35" s="234">
        <f>SUM(D35:G35)</f>
        <v>0</v>
      </c>
      <c r="I35" s="230"/>
    </row>
    <row r="36" spans="1:12">
      <c r="A36" s="122"/>
      <c r="B36" s="683" t="s">
        <v>56</v>
      </c>
      <c r="C36" s="683"/>
      <c r="D36" s="236">
        <v>0</v>
      </c>
      <c r="E36" s="236">
        <v>0</v>
      </c>
      <c r="F36" s="236">
        <v>0</v>
      </c>
      <c r="G36" s="236">
        <v>0</v>
      </c>
      <c r="H36" s="234">
        <f>SUM(D36:G36)</f>
        <v>0</v>
      </c>
      <c r="I36" s="230"/>
    </row>
    <row r="37" spans="1:12" ht="9.9499999999999993" customHeight="1">
      <c r="A37" s="149"/>
      <c r="B37" s="233"/>
      <c r="C37" s="85"/>
      <c r="D37" s="234"/>
      <c r="E37" s="234"/>
      <c r="F37" s="234"/>
      <c r="G37" s="234"/>
      <c r="H37" s="234"/>
      <c r="I37" s="230"/>
    </row>
    <row r="38" spans="1:12">
      <c r="A38" s="239"/>
      <c r="B38" s="750" t="s">
        <v>656</v>
      </c>
      <c r="C38" s="750"/>
      <c r="D38" s="240">
        <f>D25+D27+D32</f>
        <v>343864526.22000003</v>
      </c>
      <c r="E38" s="240">
        <f>E25+E27+E32</f>
        <v>-8184139.1999999993</v>
      </c>
      <c r="F38" s="240">
        <f>F27+F32+F25</f>
        <v>31863798.309999995</v>
      </c>
      <c r="G38" s="240">
        <f>G25+G27+G32</f>
        <v>0</v>
      </c>
      <c r="H38" s="240">
        <f>SUM(D38:G38)</f>
        <v>367544185.33000004</v>
      </c>
      <c r="I38" s="241"/>
      <c r="J38" s="639">
        <f>+H38-ESF!I61</f>
        <v>0</v>
      </c>
      <c r="L38" s="640">
        <f>+D38-ESF!I42</f>
        <v>0</v>
      </c>
    </row>
    <row r="39" spans="1:12" ht="6" customHeight="1">
      <c r="A39" s="242"/>
      <c r="B39" s="242"/>
      <c r="C39" s="242"/>
      <c r="D39" s="242"/>
      <c r="E39" s="242"/>
      <c r="F39" s="242"/>
      <c r="G39" s="242"/>
      <c r="H39" s="242"/>
      <c r="I39" s="243"/>
    </row>
    <row r="40" spans="1:12" ht="6" customHeight="1">
      <c r="D40" s="245"/>
      <c r="E40" s="245"/>
      <c r="I40" s="58"/>
    </row>
    <row r="41" spans="1:12" ht="15" customHeight="1">
      <c r="A41" s="32"/>
      <c r="B41" s="695" t="s">
        <v>76</v>
      </c>
      <c r="C41" s="695"/>
      <c r="D41" s="695"/>
      <c r="E41" s="695"/>
      <c r="F41" s="695"/>
      <c r="G41" s="695"/>
      <c r="H41" s="695"/>
      <c r="I41" s="695"/>
    </row>
    <row r="42" spans="1:12" ht="9.75" customHeight="1">
      <c r="A42" s="32"/>
      <c r="B42" s="59"/>
      <c r="C42" s="80"/>
      <c r="D42" s="81"/>
      <c r="E42" s="81"/>
      <c r="F42" s="32"/>
      <c r="G42" s="82"/>
      <c r="H42" s="80"/>
      <c r="I42" s="81"/>
    </row>
    <row r="43" spans="1:12" ht="50.1" customHeight="1">
      <c r="A43" s="32"/>
      <c r="B43" s="59"/>
      <c r="C43" s="690"/>
      <c r="D43" s="690"/>
      <c r="E43" s="81"/>
      <c r="F43" s="32"/>
      <c r="G43" s="691"/>
      <c r="H43" s="691"/>
      <c r="I43" s="81"/>
    </row>
    <row r="44" spans="1:12" ht="14.1" customHeight="1">
      <c r="A44" s="32"/>
      <c r="B44" s="84"/>
      <c r="C44" s="692" t="s">
        <v>512</v>
      </c>
      <c r="D44" s="692"/>
      <c r="E44" s="81"/>
      <c r="F44" s="81"/>
      <c r="G44" s="693" t="s">
        <v>652</v>
      </c>
      <c r="H44" s="693"/>
      <c r="I44" s="85"/>
    </row>
    <row r="45" spans="1:12" ht="14.1" customHeight="1">
      <c r="A45" s="32"/>
      <c r="B45" s="86"/>
      <c r="C45" s="688" t="s">
        <v>513</v>
      </c>
      <c r="D45" s="688"/>
      <c r="E45" s="87"/>
      <c r="F45" s="87"/>
      <c r="G45" s="694" t="s">
        <v>653</v>
      </c>
      <c r="H45" s="694"/>
      <c r="I45" s="85"/>
    </row>
  </sheetData>
  <sheetProtection formatCells="0" selectLockedCells="1"/>
  <mergeCells count="35">
    <mergeCell ref="C45:D45"/>
    <mergeCell ref="G45:H45"/>
    <mergeCell ref="B38:C38"/>
    <mergeCell ref="B41:I41"/>
    <mergeCell ref="C43:D43"/>
    <mergeCell ref="G43:H43"/>
    <mergeCell ref="C44:D44"/>
    <mergeCell ref="G44:H44"/>
    <mergeCell ref="B36:C36"/>
    <mergeCell ref="B22:C22"/>
    <mergeCell ref="B23:C23"/>
    <mergeCell ref="B25:C25"/>
    <mergeCell ref="B27:C27"/>
    <mergeCell ref="B28:C28"/>
    <mergeCell ref="B29:C29"/>
    <mergeCell ref="B30:C30"/>
    <mergeCell ref="B32:C32"/>
    <mergeCell ref="B33:C33"/>
    <mergeCell ref="B34:C34"/>
    <mergeCell ref="B35:C35"/>
    <mergeCell ref="A3:H3"/>
    <mergeCell ref="C1:G1"/>
    <mergeCell ref="C2:G2"/>
    <mergeCell ref="D6:F6"/>
    <mergeCell ref="B21:C21"/>
    <mergeCell ref="C4:G4"/>
    <mergeCell ref="C5:I5"/>
    <mergeCell ref="B9:C9"/>
    <mergeCell ref="B12:C12"/>
    <mergeCell ref="B14:C14"/>
    <mergeCell ref="B15:C15"/>
    <mergeCell ref="B16:C16"/>
    <mergeCell ref="B17:C17"/>
    <mergeCell ref="B19:C19"/>
    <mergeCell ref="B20:C20"/>
  </mergeCells>
  <printOptions horizontalCentered="1"/>
  <pageMargins left="0.79" right="1.4173228346456694" top="0.51" bottom="0.59055118110236227" header="0" footer="0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showWhiteSpace="0" topLeftCell="D25" zoomScale="80" zoomScaleNormal="80" workbookViewId="0">
      <selection activeCell="O38" sqref="O38"/>
    </sheetView>
  </sheetViews>
  <sheetFormatPr baseColWidth="10" defaultColWidth="11.42578125" defaultRowHeight="12.75"/>
  <cols>
    <col min="1" max="1" width="1.28515625" style="35" customWidth="1"/>
    <col min="2" max="3" width="3.7109375" style="35" customWidth="1"/>
    <col min="4" max="4" width="23.85546875" style="35" customWidth="1"/>
    <col min="5" max="5" width="21.42578125" style="35" customWidth="1"/>
    <col min="6" max="6" width="17.28515625" style="35" customWidth="1"/>
    <col min="7" max="8" width="18.7109375" style="50" customWidth="1"/>
    <col min="9" max="9" width="7.7109375" style="35" customWidth="1"/>
    <col min="10" max="11" width="3.7109375" style="25" customWidth="1"/>
    <col min="12" max="16" width="18.7109375" style="25" customWidth="1"/>
    <col min="17" max="17" width="1.85546875" style="25" customWidth="1"/>
    <col min="18" max="16384" width="11.42578125" style="25"/>
  </cols>
  <sheetData>
    <row r="1" spans="1:17" s="32" customFormat="1" ht="10.5" customHeight="1">
      <c r="A1" s="89"/>
      <c r="B1" s="118"/>
      <c r="C1" s="118"/>
      <c r="D1" s="118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118"/>
      <c r="Q1" s="118"/>
    </row>
    <row r="2" spans="1:17" ht="15" customHeight="1">
      <c r="A2" s="681" t="s">
        <v>443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</row>
    <row r="3" spans="1:17" ht="15" customHeight="1">
      <c r="A3" s="681" t="s">
        <v>953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118"/>
    </row>
    <row r="4" spans="1:17" ht="16.5" customHeight="1">
      <c r="A4" s="681" t="s">
        <v>0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</row>
    <row r="5" spans="1:17" ht="3" customHeight="1">
      <c r="C5" s="33"/>
      <c r="D5" s="247"/>
      <c r="E5" s="29"/>
      <c r="F5" s="29"/>
      <c r="G5" s="29"/>
      <c r="H5" s="29"/>
      <c r="I5" s="29"/>
      <c r="J5" s="29"/>
      <c r="K5" s="29"/>
      <c r="L5" s="29"/>
      <c r="M5" s="29"/>
      <c r="N5" s="29"/>
      <c r="O5" s="119"/>
      <c r="P5" s="32"/>
      <c r="Q5" s="32"/>
    </row>
    <row r="6" spans="1:17" ht="19.5" customHeight="1">
      <c r="A6" s="95"/>
      <c r="B6" s="751"/>
      <c r="C6" s="751"/>
      <c r="D6" s="751"/>
      <c r="E6" s="31"/>
      <c r="F6" s="31"/>
      <c r="G6" s="30" t="s">
        <v>3</v>
      </c>
      <c r="H6" s="682" t="s">
        <v>511</v>
      </c>
      <c r="I6" s="682"/>
      <c r="J6" s="682"/>
      <c r="K6" s="682"/>
      <c r="L6" s="682"/>
      <c r="M6" s="682"/>
      <c r="N6" s="682"/>
      <c r="O6" s="31"/>
      <c r="P6" s="248"/>
      <c r="Q6" s="32"/>
    </row>
    <row r="7" spans="1:17" s="32" customFormat="1" ht="5.0999999999999996" customHeight="1">
      <c r="A7" s="35"/>
      <c r="B7" s="33"/>
      <c r="C7" s="33"/>
      <c r="D7" s="247"/>
      <c r="E7" s="33"/>
      <c r="F7" s="33"/>
      <c r="G7" s="249"/>
      <c r="H7" s="249"/>
      <c r="I7" s="247"/>
    </row>
    <row r="8" spans="1:17" s="32" customFormat="1" ht="3" customHeight="1">
      <c r="A8" s="35"/>
      <c r="B8" s="35"/>
      <c r="C8" s="250"/>
      <c r="D8" s="247"/>
      <c r="E8" s="250"/>
      <c r="F8" s="250"/>
      <c r="G8" s="251"/>
      <c r="H8" s="251"/>
      <c r="I8" s="247"/>
    </row>
    <row r="9" spans="1:17" s="32" customFormat="1" ht="31.5" customHeight="1">
      <c r="A9" s="252"/>
      <c r="B9" s="752" t="s">
        <v>74</v>
      </c>
      <c r="C9" s="752"/>
      <c r="D9" s="752"/>
      <c r="E9" s="752"/>
      <c r="F9" s="41"/>
      <c r="G9" s="40">
        <v>2017</v>
      </c>
      <c r="H9" s="40">
        <v>2016</v>
      </c>
      <c r="I9" s="253"/>
      <c r="J9" s="752" t="s">
        <v>74</v>
      </c>
      <c r="K9" s="752"/>
      <c r="L9" s="752"/>
      <c r="M9" s="752"/>
      <c r="N9" s="41"/>
      <c r="O9" s="40">
        <v>2017</v>
      </c>
      <c r="P9" s="40">
        <v>2016</v>
      </c>
      <c r="Q9" s="254"/>
    </row>
    <row r="10" spans="1:17" s="32" customFormat="1" ht="3" customHeight="1">
      <c r="A10" s="44"/>
      <c r="B10" s="35"/>
      <c r="C10" s="35"/>
      <c r="D10" s="45"/>
      <c r="E10" s="45"/>
      <c r="F10" s="45"/>
      <c r="G10" s="255"/>
      <c r="H10" s="255"/>
      <c r="I10" s="35"/>
      <c r="Q10" s="47"/>
    </row>
    <row r="11" spans="1:17" s="32" customFormat="1">
      <c r="A11" s="122"/>
      <c r="B11" s="50"/>
      <c r="C11" s="123"/>
      <c r="D11" s="123"/>
      <c r="E11" s="123"/>
      <c r="F11" s="123"/>
      <c r="G11" s="255"/>
      <c r="H11" s="255"/>
      <c r="I11" s="50"/>
      <c r="Q11" s="47"/>
    </row>
    <row r="12" spans="1:17" ht="17.25" customHeight="1">
      <c r="A12" s="122"/>
      <c r="B12" s="753" t="s">
        <v>172</v>
      </c>
      <c r="C12" s="753"/>
      <c r="D12" s="753"/>
      <c r="E12" s="753"/>
      <c r="F12" s="753"/>
      <c r="G12" s="255"/>
      <c r="H12" s="255"/>
      <c r="I12" s="50"/>
      <c r="J12" s="753" t="s">
        <v>173</v>
      </c>
      <c r="K12" s="753"/>
      <c r="L12" s="753"/>
      <c r="M12" s="753"/>
      <c r="N12" s="753"/>
      <c r="O12" s="256"/>
      <c r="P12" s="256"/>
      <c r="Q12" s="47"/>
    </row>
    <row r="13" spans="1:17" ht="17.25" customHeight="1">
      <c r="A13" s="122"/>
      <c r="B13" s="50"/>
      <c r="C13" s="123"/>
      <c r="D13" s="50"/>
      <c r="E13" s="123"/>
      <c r="F13" s="123"/>
      <c r="G13" s="255"/>
      <c r="H13" s="255"/>
      <c r="I13" s="50"/>
      <c r="J13" s="50"/>
      <c r="K13" s="123"/>
      <c r="L13" s="123"/>
      <c r="M13" s="123"/>
      <c r="N13" s="123"/>
      <c r="O13" s="256"/>
      <c r="P13" s="256"/>
      <c r="Q13" s="47"/>
    </row>
    <row r="14" spans="1:17" ht="17.25" customHeight="1">
      <c r="A14" s="122"/>
      <c r="B14" s="50"/>
      <c r="C14" s="753" t="s">
        <v>65</v>
      </c>
      <c r="D14" s="753"/>
      <c r="E14" s="753"/>
      <c r="F14" s="753"/>
      <c r="G14" s="257">
        <f>SUM(G15:G25)</f>
        <v>106692498.49000001</v>
      </c>
      <c r="H14" s="257">
        <f>SUM(H15:H25)</f>
        <v>191218392.13</v>
      </c>
      <c r="I14" s="50"/>
      <c r="J14" s="50"/>
      <c r="K14" s="753" t="s">
        <v>65</v>
      </c>
      <c r="L14" s="753"/>
      <c r="M14" s="753"/>
      <c r="N14" s="753"/>
      <c r="O14" s="257">
        <f>SUM(O15:O17)</f>
        <v>13202521.979999999</v>
      </c>
      <c r="P14" s="257">
        <f>SUM(P15:P17)</f>
        <v>13398862.4</v>
      </c>
      <c r="Q14" s="47"/>
    </row>
    <row r="15" spans="1:17" ht="15" customHeight="1">
      <c r="A15" s="122"/>
      <c r="B15" s="50"/>
      <c r="C15" s="123"/>
      <c r="D15" s="754" t="s">
        <v>86</v>
      </c>
      <c r="E15" s="754"/>
      <c r="F15" s="754"/>
      <c r="G15" s="258">
        <v>0</v>
      </c>
      <c r="H15" s="258">
        <v>0</v>
      </c>
      <c r="I15" s="50"/>
      <c r="J15" s="50"/>
      <c r="K15" s="32"/>
      <c r="L15" s="755" t="s">
        <v>32</v>
      </c>
      <c r="M15" s="755"/>
      <c r="N15" s="755"/>
      <c r="O15" s="258">
        <v>0</v>
      </c>
      <c r="P15" s="258">
        <v>0</v>
      </c>
      <c r="Q15" s="47"/>
    </row>
    <row r="16" spans="1:17" ht="15" customHeight="1">
      <c r="A16" s="122"/>
      <c r="B16" s="50"/>
      <c r="C16" s="123"/>
      <c r="D16" s="754" t="s">
        <v>196</v>
      </c>
      <c r="E16" s="754"/>
      <c r="F16" s="754"/>
      <c r="G16" s="258">
        <v>0</v>
      </c>
      <c r="H16" s="258">
        <v>0</v>
      </c>
      <c r="I16" s="50"/>
      <c r="J16" s="50"/>
      <c r="K16" s="32"/>
      <c r="L16" s="755" t="s">
        <v>34</v>
      </c>
      <c r="M16" s="755"/>
      <c r="N16" s="755"/>
      <c r="O16" s="258">
        <v>10478025.619999999</v>
      </c>
      <c r="P16" s="258">
        <v>12292395.76</v>
      </c>
      <c r="Q16" s="47"/>
    </row>
    <row r="17" spans="1:17" ht="15" customHeight="1">
      <c r="A17" s="122"/>
      <c r="B17" s="50"/>
      <c r="C17" s="259"/>
      <c r="D17" s="754" t="s">
        <v>174</v>
      </c>
      <c r="E17" s="754"/>
      <c r="F17" s="754"/>
      <c r="G17" s="258">
        <v>0</v>
      </c>
      <c r="H17" s="258">
        <v>0</v>
      </c>
      <c r="I17" s="50"/>
      <c r="J17" s="50"/>
      <c r="K17" s="255"/>
      <c r="L17" s="755" t="s">
        <v>200</v>
      </c>
      <c r="M17" s="755"/>
      <c r="N17" s="755"/>
      <c r="O17" s="258">
        <v>2724496.36</v>
      </c>
      <c r="P17" s="258">
        <v>1106466.6399999999</v>
      </c>
      <c r="Q17" s="47"/>
    </row>
    <row r="18" spans="1:17" ht="15" customHeight="1">
      <c r="A18" s="122"/>
      <c r="B18" s="50"/>
      <c r="C18" s="259"/>
      <c r="D18" s="754" t="s">
        <v>92</v>
      </c>
      <c r="E18" s="754"/>
      <c r="F18" s="754"/>
      <c r="G18" s="258">
        <v>0</v>
      </c>
      <c r="H18" s="258">
        <v>0</v>
      </c>
      <c r="I18" s="50"/>
      <c r="J18" s="50"/>
      <c r="K18" s="255"/>
      <c r="Q18" s="47"/>
    </row>
    <row r="19" spans="1:17" ht="15" customHeight="1">
      <c r="A19" s="122"/>
      <c r="B19" s="50"/>
      <c r="C19" s="259"/>
      <c r="D19" s="754" t="s">
        <v>93</v>
      </c>
      <c r="E19" s="754"/>
      <c r="F19" s="754"/>
      <c r="G19" s="258">
        <v>0</v>
      </c>
      <c r="H19" s="258">
        <v>0</v>
      </c>
      <c r="I19" s="50"/>
      <c r="J19" s="50"/>
      <c r="K19" s="260" t="s">
        <v>66</v>
      </c>
      <c r="L19" s="260"/>
      <c r="M19" s="260"/>
      <c r="N19" s="260"/>
      <c r="O19" s="257">
        <f>SUM(O20:O22)</f>
        <v>112087</v>
      </c>
      <c r="P19" s="257">
        <f>SUM(P20:P22)</f>
        <v>17192944.920000002</v>
      </c>
      <c r="Q19" s="47"/>
    </row>
    <row r="20" spans="1:17" ht="15" customHeight="1">
      <c r="A20" s="122"/>
      <c r="B20" s="50"/>
      <c r="C20" s="259"/>
      <c r="D20" s="754" t="s">
        <v>94</v>
      </c>
      <c r="E20" s="754"/>
      <c r="F20" s="754"/>
      <c r="G20" s="258">
        <v>13160929.810000001</v>
      </c>
      <c r="H20" s="258">
        <v>21336552.93</v>
      </c>
      <c r="I20" s="50"/>
      <c r="J20" s="50"/>
      <c r="K20" s="255"/>
      <c r="L20" s="259" t="s">
        <v>32</v>
      </c>
      <c r="M20" s="259"/>
      <c r="N20" s="259"/>
      <c r="O20" s="258">
        <v>0</v>
      </c>
      <c r="P20" s="258">
        <v>0</v>
      </c>
      <c r="Q20" s="47"/>
    </row>
    <row r="21" spans="1:17" ht="15" customHeight="1">
      <c r="A21" s="122"/>
      <c r="B21" s="50"/>
      <c r="C21" s="259"/>
      <c r="D21" s="754" t="s">
        <v>96</v>
      </c>
      <c r="E21" s="754"/>
      <c r="F21" s="754"/>
      <c r="G21" s="258">
        <v>7818810.75</v>
      </c>
      <c r="H21" s="258">
        <v>7828903.0199999996</v>
      </c>
      <c r="I21" s="50"/>
      <c r="J21" s="50"/>
      <c r="K21" s="255"/>
      <c r="L21" s="755" t="s">
        <v>34</v>
      </c>
      <c r="M21" s="755"/>
      <c r="N21" s="755"/>
      <c r="O21" s="258">
        <v>112087</v>
      </c>
      <c r="P21" s="258">
        <v>12142138.73</v>
      </c>
      <c r="Q21" s="47"/>
    </row>
    <row r="22" spans="1:17" ht="28.5" customHeight="1">
      <c r="A22" s="122"/>
      <c r="B22" s="50"/>
      <c r="C22" s="259"/>
      <c r="D22" s="754" t="s">
        <v>98</v>
      </c>
      <c r="E22" s="754"/>
      <c r="F22" s="754"/>
      <c r="G22" s="258">
        <v>208270.7</v>
      </c>
      <c r="H22" s="258">
        <v>937779.73</v>
      </c>
      <c r="I22" s="50"/>
      <c r="J22" s="50"/>
      <c r="K22" s="32"/>
      <c r="L22" s="755" t="s">
        <v>201</v>
      </c>
      <c r="M22" s="755"/>
      <c r="N22" s="755"/>
      <c r="O22" s="258">
        <v>0</v>
      </c>
      <c r="P22" s="258">
        <v>5050806.1900000004</v>
      </c>
      <c r="Q22" s="47"/>
    </row>
    <row r="23" spans="1:17" ht="15" customHeight="1">
      <c r="A23" s="122"/>
      <c r="B23" s="50"/>
      <c r="C23" s="259"/>
      <c r="D23" s="754" t="s">
        <v>103</v>
      </c>
      <c r="E23" s="754"/>
      <c r="F23" s="754"/>
      <c r="G23" s="258">
        <v>34150194</v>
      </c>
      <c r="H23" s="258">
        <v>71532560</v>
      </c>
      <c r="I23" s="50"/>
      <c r="J23" s="50"/>
      <c r="K23" s="753" t="s">
        <v>175</v>
      </c>
      <c r="L23" s="753"/>
      <c r="M23" s="753"/>
      <c r="N23" s="753"/>
      <c r="O23" s="257">
        <f>O14-O19</f>
        <v>13090434.979999999</v>
      </c>
      <c r="P23" s="257">
        <f>P14-P19</f>
        <v>-3794082.5200000014</v>
      </c>
      <c r="Q23" s="47"/>
    </row>
    <row r="24" spans="1:17" ht="15" customHeight="1">
      <c r="A24" s="122"/>
      <c r="B24" s="50"/>
      <c r="C24" s="259"/>
      <c r="D24" s="754" t="s">
        <v>197</v>
      </c>
      <c r="E24" s="754"/>
      <c r="F24" s="754"/>
      <c r="G24" s="258">
        <v>50249625.5</v>
      </c>
      <c r="H24" s="258">
        <v>87940178.760000005</v>
      </c>
      <c r="I24" s="50"/>
      <c r="J24" s="50"/>
      <c r="Q24" s="47"/>
    </row>
    <row r="25" spans="1:17" ht="15" customHeight="1">
      <c r="A25" s="122"/>
      <c r="B25" s="50"/>
      <c r="C25" s="259"/>
      <c r="D25" s="754" t="s">
        <v>198</v>
      </c>
      <c r="E25" s="754"/>
      <c r="F25" s="158"/>
      <c r="G25" s="258">
        <v>1104667.73</v>
      </c>
      <c r="H25" s="258">
        <v>1642417.69</v>
      </c>
      <c r="I25" s="50"/>
      <c r="J25" s="32"/>
      <c r="Q25" s="47"/>
    </row>
    <row r="26" spans="1:17" ht="15" customHeight="1">
      <c r="A26" s="122"/>
      <c r="B26" s="50"/>
      <c r="C26" s="123"/>
      <c r="D26" s="50"/>
      <c r="E26" s="123"/>
      <c r="F26" s="123"/>
      <c r="G26" s="255"/>
      <c r="H26" s="255"/>
      <c r="I26" s="50"/>
      <c r="J26" s="753" t="s">
        <v>176</v>
      </c>
      <c r="K26" s="753"/>
      <c r="L26" s="753"/>
      <c r="M26" s="753"/>
      <c r="N26" s="753"/>
      <c r="O26" s="32"/>
      <c r="P26" s="32"/>
      <c r="Q26" s="47"/>
    </row>
    <row r="27" spans="1:17" ht="15" customHeight="1">
      <c r="A27" s="122"/>
      <c r="B27" s="50"/>
      <c r="C27" s="753" t="s">
        <v>66</v>
      </c>
      <c r="D27" s="753"/>
      <c r="E27" s="753"/>
      <c r="F27" s="753"/>
      <c r="G27" s="257">
        <f>SUM(G28:G46)</f>
        <v>74828698.760000005</v>
      </c>
      <c r="H27" s="257">
        <f>SUM(H28:H46)</f>
        <v>189896823.96000001</v>
      </c>
      <c r="I27" s="50"/>
      <c r="J27" s="50"/>
      <c r="K27" s="123"/>
      <c r="L27" s="50"/>
      <c r="M27" s="158"/>
      <c r="N27" s="158"/>
      <c r="O27" s="256"/>
      <c r="P27" s="256"/>
      <c r="Q27" s="47"/>
    </row>
    <row r="28" spans="1:17" ht="15" customHeight="1">
      <c r="A28" s="122"/>
      <c r="B28" s="50"/>
      <c r="C28" s="260"/>
      <c r="D28" s="754" t="s">
        <v>177</v>
      </c>
      <c r="E28" s="754"/>
      <c r="F28" s="754"/>
      <c r="G28" s="258">
        <v>61195701.43</v>
      </c>
      <c r="H28" s="258">
        <v>144696612.38</v>
      </c>
      <c r="I28" s="50"/>
      <c r="J28" s="50"/>
      <c r="K28" s="260" t="s">
        <v>65</v>
      </c>
      <c r="L28" s="260"/>
      <c r="M28" s="260"/>
      <c r="N28" s="260"/>
      <c r="O28" s="257">
        <f>O29+O32</f>
        <v>0</v>
      </c>
      <c r="P28" s="257">
        <f>P29+P32</f>
        <v>0</v>
      </c>
      <c r="Q28" s="47"/>
    </row>
    <row r="29" spans="1:17" ht="15" customHeight="1">
      <c r="A29" s="122"/>
      <c r="B29" s="50"/>
      <c r="C29" s="260"/>
      <c r="D29" s="754" t="s">
        <v>89</v>
      </c>
      <c r="E29" s="754"/>
      <c r="F29" s="754"/>
      <c r="G29" s="258">
        <v>1172994.25</v>
      </c>
      <c r="H29" s="258">
        <v>9353104.7400000002</v>
      </c>
      <c r="I29" s="50"/>
      <c r="J29" s="32"/>
      <c r="K29" s="32"/>
      <c r="L29" s="259" t="s">
        <v>178</v>
      </c>
      <c r="M29" s="259"/>
      <c r="N29" s="259"/>
      <c r="O29" s="258">
        <f>SUM(O30:O31)</f>
        <v>0</v>
      </c>
      <c r="P29" s="258">
        <f>SUM(P30:P31)</f>
        <v>0</v>
      </c>
      <c r="Q29" s="47"/>
    </row>
    <row r="30" spans="1:17" ht="15" customHeight="1">
      <c r="A30" s="122"/>
      <c r="B30" s="50"/>
      <c r="C30" s="260"/>
      <c r="D30" s="754" t="s">
        <v>91</v>
      </c>
      <c r="E30" s="754"/>
      <c r="F30" s="754"/>
      <c r="G30" s="258">
        <v>12292503.08</v>
      </c>
      <c r="H30" s="258">
        <v>34757259.840000004</v>
      </c>
      <c r="I30" s="50"/>
      <c r="J30" s="50"/>
      <c r="K30" s="260"/>
      <c r="L30" s="259" t="s">
        <v>179</v>
      </c>
      <c r="M30" s="259"/>
      <c r="N30" s="259"/>
      <c r="O30" s="258">
        <v>0</v>
      </c>
      <c r="P30" s="258">
        <v>0</v>
      </c>
      <c r="Q30" s="47"/>
    </row>
    <row r="31" spans="1:17" ht="15" customHeight="1">
      <c r="A31" s="122"/>
      <c r="B31" s="50"/>
      <c r="C31" s="123"/>
      <c r="D31" s="50"/>
      <c r="E31" s="123"/>
      <c r="F31" s="123"/>
      <c r="G31" s="255"/>
      <c r="H31" s="255"/>
      <c r="I31" s="50"/>
      <c r="J31" s="50"/>
      <c r="K31" s="260"/>
      <c r="L31" s="259" t="s">
        <v>181</v>
      </c>
      <c r="M31" s="259"/>
      <c r="N31" s="259"/>
      <c r="O31" s="258">
        <v>0</v>
      </c>
      <c r="P31" s="258">
        <v>0</v>
      </c>
      <c r="Q31" s="47"/>
    </row>
    <row r="32" spans="1:17" ht="15" customHeight="1">
      <c r="A32" s="122"/>
      <c r="B32" s="50"/>
      <c r="C32" s="260"/>
      <c r="D32" s="754" t="s">
        <v>95</v>
      </c>
      <c r="E32" s="754"/>
      <c r="F32" s="754"/>
      <c r="G32" s="258">
        <v>0</v>
      </c>
      <c r="H32" s="258">
        <v>0</v>
      </c>
      <c r="I32" s="50"/>
      <c r="J32" s="50"/>
      <c r="K32" s="260"/>
      <c r="L32" s="755" t="s">
        <v>273</v>
      </c>
      <c r="M32" s="755"/>
      <c r="N32" s="755"/>
      <c r="O32" s="258">
        <v>0</v>
      </c>
      <c r="P32" s="258">
        <v>0</v>
      </c>
      <c r="Q32" s="47"/>
    </row>
    <row r="33" spans="1:19" ht="15" customHeight="1">
      <c r="A33" s="122"/>
      <c r="B33" s="50"/>
      <c r="C33" s="260"/>
      <c r="D33" s="754" t="s">
        <v>180</v>
      </c>
      <c r="E33" s="754"/>
      <c r="F33" s="754"/>
      <c r="G33" s="258">
        <v>0</v>
      </c>
      <c r="H33" s="258">
        <v>0</v>
      </c>
      <c r="I33" s="50"/>
      <c r="J33" s="50"/>
      <c r="K33" s="255"/>
      <c r="Q33" s="47"/>
    </row>
    <row r="34" spans="1:19" ht="15" customHeight="1">
      <c r="A34" s="122"/>
      <c r="B34" s="50"/>
      <c r="C34" s="260"/>
      <c r="D34" s="754" t="s">
        <v>182</v>
      </c>
      <c r="E34" s="754"/>
      <c r="F34" s="754"/>
      <c r="G34" s="258">
        <v>0</v>
      </c>
      <c r="H34" s="258">
        <v>0</v>
      </c>
      <c r="I34" s="50"/>
      <c r="J34" s="50"/>
      <c r="K34" s="260" t="s">
        <v>66</v>
      </c>
      <c r="L34" s="260"/>
      <c r="M34" s="260"/>
      <c r="N34" s="260"/>
      <c r="O34" s="257">
        <f>O35+O38</f>
        <v>41539978.609999999</v>
      </c>
      <c r="P34" s="257">
        <f>P35+P38</f>
        <v>-3875075.17</v>
      </c>
      <c r="Q34" s="47"/>
    </row>
    <row r="35" spans="1:19" ht="15" customHeight="1">
      <c r="A35" s="122"/>
      <c r="B35" s="50"/>
      <c r="C35" s="260"/>
      <c r="D35" s="754" t="s">
        <v>100</v>
      </c>
      <c r="E35" s="754"/>
      <c r="F35" s="754"/>
      <c r="G35" s="258">
        <v>167500</v>
      </c>
      <c r="H35" s="258">
        <v>1089847</v>
      </c>
      <c r="I35" s="50"/>
      <c r="J35" s="50"/>
      <c r="K35" s="32"/>
      <c r="L35" s="259" t="s">
        <v>183</v>
      </c>
      <c r="M35" s="259"/>
      <c r="N35" s="259"/>
      <c r="O35" s="258">
        <f>SUM(O36:O37)</f>
        <v>0</v>
      </c>
      <c r="P35" s="258">
        <f>SUM(P36:P37)</f>
        <v>0</v>
      </c>
      <c r="Q35" s="47"/>
    </row>
    <row r="36" spans="1:19" ht="15" customHeight="1">
      <c r="A36" s="122"/>
      <c r="B36" s="50"/>
      <c r="C36" s="260"/>
      <c r="D36" s="754" t="s">
        <v>102</v>
      </c>
      <c r="E36" s="754"/>
      <c r="F36" s="754"/>
      <c r="G36" s="258">
        <v>0</v>
      </c>
      <c r="H36" s="258">
        <v>0</v>
      </c>
      <c r="I36" s="50"/>
      <c r="J36" s="50"/>
      <c r="K36" s="260"/>
      <c r="L36" s="259" t="s">
        <v>179</v>
      </c>
      <c r="M36" s="259"/>
      <c r="N36" s="259"/>
      <c r="O36" s="258">
        <v>0</v>
      </c>
      <c r="P36" s="258">
        <v>0</v>
      </c>
      <c r="Q36" s="47"/>
    </row>
    <row r="37" spans="1:19" ht="15" customHeight="1">
      <c r="A37" s="122"/>
      <c r="B37" s="50"/>
      <c r="C37" s="260"/>
      <c r="D37" s="754" t="s">
        <v>104</v>
      </c>
      <c r="E37" s="754"/>
      <c r="F37" s="754"/>
      <c r="G37" s="258">
        <v>0</v>
      </c>
      <c r="H37" s="258">
        <v>0</v>
      </c>
      <c r="I37" s="50"/>
      <c r="J37" s="32"/>
      <c r="K37" s="260"/>
      <c r="L37" s="259" t="s">
        <v>181</v>
      </c>
      <c r="M37" s="259"/>
      <c r="N37" s="259"/>
      <c r="O37" s="258">
        <v>0</v>
      </c>
      <c r="P37" s="258">
        <v>0</v>
      </c>
      <c r="Q37" s="47"/>
    </row>
    <row r="38" spans="1:19" ht="15" customHeight="1">
      <c r="A38" s="122"/>
      <c r="B38" s="50"/>
      <c r="C38" s="260"/>
      <c r="D38" s="754" t="s">
        <v>105</v>
      </c>
      <c r="E38" s="754"/>
      <c r="F38" s="754"/>
      <c r="G38" s="258">
        <v>0</v>
      </c>
      <c r="H38" s="258">
        <v>0</v>
      </c>
      <c r="I38" s="50"/>
      <c r="J38" s="50"/>
      <c r="K38" s="260"/>
      <c r="L38" s="755" t="s">
        <v>274</v>
      </c>
      <c r="M38" s="755"/>
      <c r="N38" s="755"/>
      <c r="O38" s="258">
        <v>41539978.609999999</v>
      </c>
      <c r="P38" s="258">
        <v>-3875075.17</v>
      </c>
      <c r="Q38" s="47"/>
    </row>
    <row r="39" spans="1:19" ht="15" customHeight="1">
      <c r="A39" s="122"/>
      <c r="B39" s="50"/>
      <c r="C39" s="260"/>
      <c r="D39" s="754" t="s">
        <v>106</v>
      </c>
      <c r="E39" s="754"/>
      <c r="F39" s="754"/>
      <c r="G39" s="258">
        <v>0</v>
      </c>
      <c r="H39" s="258">
        <v>0</v>
      </c>
      <c r="I39" s="50"/>
      <c r="J39" s="50"/>
      <c r="K39" s="255"/>
      <c r="Q39" s="47"/>
    </row>
    <row r="40" spans="1:19" ht="15" customHeight="1">
      <c r="A40" s="122"/>
      <c r="B40" s="50"/>
      <c r="C40" s="260"/>
      <c r="D40" s="754" t="s">
        <v>108</v>
      </c>
      <c r="E40" s="754"/>
      <c r="F40" s="754"/>
      <c r="G40" s="258">
        <v>0</v>
      </c>
      <c r="H40" s="258">
        <v>0</v>
      </c>
      <c r="I40" s="50"/>
      <c r="J40" s="50"/>
      <c r="K40" s="753" t="s">
        <v>185</v>
      </c>
      <c r="L40" s="753"/>
      <c r="M40" s="753"/>
      <c r="N40" s="753"/>
      <c r="O40" s="257">
        <f>O28-O34</f>
        <v>-41539978.609999999</v>
      </c>
      <c r="P40" s="257">
        <f>P28-P34</f>
        <v>3875075.17</v>
      </c>
      <c r="Q40" s="47"/>
    </row>
    <row r="41" spans="1:19" ht="15" customHeight="1">
      <c r="A41" s="122"/>
      <c r="B41" s="50"/>
      <c r="C41" s="123"/>
      <c r="D41" s="50"/>
      <c r="E41" s="123"/>
      <c r="F41" s="123"/>
      <c r="G41" s="255"/>
      <c r="H41" s="255"/>
      <c r="I41" s="50"/>
      <c r="J41" s="50"/>
      <c r="Q41" s="47"/>
    </row>
    <row r="42" spans="1:19" ht="15" customHeight="1">
      <c r="A42" s="122"/>
      <c r="B42" s="50"/>
      <c r="C42" s="260"/>
      <c r="D42" s="754" t="s">
        <v>184</v>
      </c>
      <c r="E42" s="754"/>
      <c r="F42" s="754"/>
      <c r="G42" s="258">
        <v>0</v>
      </c>
      <c r="H42" s="258">
        <v>0</v>
      </c>
      <c r="I42" s="50"/>
      <c r="J42" s="50"/>
      <c r="Q42" s="47"/>
    </row>
    <row r="43" spans="1:19" ht="25.5" customHeight="1">
      <c r="A43" s="122"/>
      <c r="B43" s="50"/>
      <c r="C43" s="260"/>
      <c r="D43" s="754" t="s">
        <v>140</v>
      </c>
      <c r="E43" s="754"/>
      <c r="F43" s="754"/>
      <c r="G43" s="258">
        <v>0</v>
      </c>
      <c r="H43" s="258">
        <v>0</v>
      </c>
      <c r="I43" s="50"/>
      <c r="J43" s="756" t="s">
        <v>187</v>
      </c>
      <c r="K43" s="756"/>
      <c r="L43" s="756"/>
      <c r="M43" s="756"/>
      <c r="N43" s="756"/>
      <c r="O43" s="261">
        <f>G48+O23+O40</f>
        <v>3414256.1000000015</v>
      </c>
      <c r="P43" s="261">
        <f>H48+P23+P40</f>
        <v>1402560.8199999854</v>
      </c>
      <c r="Q43" s="47"/>
    </row>
    <row r="44" spans="1:19" ht="15" customHeight="1">
      <c r="A44" s="122"/>
      <c r="B44" s="50"/>
      <c r="C44" s="260"/>
      <c r="D44" s="754" t="s">
        <v>115</v>
      </c>
      <c r="E44" s="754"/>
      <c r="F44" s="754"/>
      <c r="G44" s="258">
        <v>0</v>
      </c>
      <c r="H44" s="258">
        <v>0</v>
      </c>
      <c r="I44" s="50"/>
      <c r="Q44" s="47"/>
    </row>
    <row r="45" spans="1:19" ht="15" customHeight="1">
      <c r="A45" s="122"/>
      <c r="B45" s="50"/>
      <c r="C45" s="255"/>
      <c r="D45" s="255"/>
      <c r="E45" s="255"/>
      <c r="F45" s="255"/>
      <c r="G45" s="255"/>
      <c r="H45" s="255"/>
      <c r="I45" s="50"/>
      <c r="Q45" s="47"/>
    </row>
    <row r="46" spans="1:19" ht="15" customHeight="1">
      <c r="A46" s="122"/>
      <c r="B46" s="50"/>
      <c r="C46" s="260"/>
      <c r="D46" s="754" t="s">
        <v>199</v>
      </c>
      <c r="E46" s="754"/>
      <c r="F46" s="754"/>
      <c r="G46" s="258">
        <v>0</v>
      </c>
      <c r="H46" s="258">
        <v>0</v>
      </c>
      <c r="I46" s="50"/>
      <c r="Q46" s="47"/>
    </row>
    <row r="47" spans="1:19">
      <c r="A47" s="122"/>
      <c r="B47" s="50"/>
      <c r="C47" s="123"/>
      <c r="D47" s="50"/>
      <c r="E47" s="123"/>
      <c r="F47" s="123"/>
      <c r="G47" s="255"/>
      <c r="H47" s="255"/>
      <c r="I47" s="50"/>
      <c r="J47" s="756" t="s">
        <v>191</v>
      </c>
      <c r="K47" s="756"/>
      <c r="L47" s="756"/>
      <c r="M47" s="756"/>
      <c r="N47" s="756"/>
      <c r="O47" s="261">
        <f>+P48</f>
        <v>21222392.760000002</v>
      </c>
      <c r="P47" s="261">
        <v>19819831.940000001</v>
      </c>
      <c r="Q47" s="47"/>
    </row>
    <row r="48" spans="1:19" s="265" customFormat="1">
      <c r="A48" s="262"/>
      <c r="B48" s="263"/>
      <c r="C48" s="753" t="s">
        <v>186</v>
      </c>
      <c r="D48" s="753"/>
      <c r="E48" s="753"/>
      <c r="F48" s="753"/>
      <c r="G48" s="261">
        <f>G14-G27</f>
        <v>31863799.730000004</v>
      </c>
      <c r="H48" s="261">
        <f>H14-H27</f>
        <v>1321568.1699999869</v>
      </c>
      <c r="I48" s="263"/>
      <c r="J48" s="756" t="s">
        <v>192</v>
      </c>
      <c r="K48" s="756"/>
      <c r="L48" s="756"/>
      <c r="M48" s="756"/>
      <c r="N48" s="756"/>
      <c r="O48" s="261">
        <f>+O43+O47</f>
        <v>24636648.860000003</v>
      </c>
      <c r="P48" s="261">
        <v>21222392.760000002</v>
      </c>
      <c r="Q48" s="264"/>
      <c r="S48" s="641">
        <f>+O48-ESF!D16</f>
        <v>-0.31999999657273293</v>
      </c>
    </row>
    <row r="49" spans="1:17" s="265" customFormat="1">
      <c r="A49" s="262"/>
      <c r="B49" s="263"/>
      <c r="C49" s="260"/>
      <c r="D49" s="260"/>
      <c r="E49" s="260"/>
      <c r="F49" s="260"/>
      <c r="G49" s="261"/>
      <c r="H49" s="261"/>
      <c r="I49" s="263"/>
      <c r="O49" s="266"/>
      <c r="Q49" s="264"/>
    </row>
    <row r="50" spans="1:17" ht="14.25" customHeight="1">
      <c r="A50" s="267"/>
      <c r="B50" s="115"/>
      <c r="C50" s="268"/>
      <c r="D50" s="268"/>
      <c r="E50" s="268"/>
      <c r="F50" s="268"/>
      <c r="G50" s="269"/>
      <c r="H50" s="269"/>
      <c r="I50" s="115"/>
      <c r="J50" s="72"/>
      <c r="K50" s="72"/>
      <c r="L50" s="72"/>
      <c r="M50" s="72"/>
      <c r="N50" s="72"/>
      <c r="O50" s="270"/>
      <c r="P50" s="72"/>
      <c r="Q50" s="74"/>
    </row>
    <row r="51" spans="1:17" ht="14.25" customHeight="1">
      <c r="A51" s="50"/>
      <c r="I51" s="50"/>
      <c r="J51" s="50"/>
      <c r="K51" s="255"/>
      <c r="L51" s="255"/>
      <c r="M51" s="255"/>
      <c r="N51" s="255"/>
      <c r="O51" s="256"/>
      <c r="P51" s="256"/>
      <c r="Q51" s="32"/>
    </row>
    <row r="52" spans="1:17" ht="6" customHeight="1">
      <c r="A52" s="50"/>
      <c r="I52" s="50"/>
      <c r="J52" s="32"/>
      <c r="K52" s="32"/>
      <c r="L52" s="32"/>
      <c r="M52" s="32"/>
      <c r="N52" s="32"/>
      <c r="O52" s="32"/>
      <c r="P52" s="32"/>
      <c r="Q52" s="32"/>
    </row>
    <row r="53" spans="1:17" ht="15" customHeight="1">
      <c r="A53" s="32"/>
      <c r="B53" s="545" t="s">
        <v>76</v>
      </c>
      <c r="C53" s="59"/>
      <c r="D53" s="59"/>
      <c r="E53" s="59"/>
      <c r="F53" s="59"/>
      <c r="G53" s="59"/>
      <c r="H53" s="59"/>
      <c r="I53" s="59"/>
      <c r="J53" s="59"/>
      <c r="K53" s="32"/>
      <c r="L53" s="32"/>
      <c r="M53" s="32"/>
      <c r="N53" s="32"/>
      <c r="O53" s="271"/>
      <c r="P53" s="32"/>
      <c r="Q53" s="32"/>
    </row>
    <row r="54" spans="1:17" ht="22.5" customHeight="1">
      <c r="A54" s="32"/>
      <c r="B54" s="59"/>
      <c r="C54" s="80"/>
      <c r="D54" s="81"/>
      <c r="E54" s="81"/>
      <c r="F54" s="32"/>
      <c r="G54" s="82"/>
      <c r="H54" s="80"/>
      <c r="I54" s="81"/>
      <c r="J54" s="81"/>
      <c r="K54" s="32"/>
      <c r="L54" s="32"/>
      <c r="M54" s="32"/>
      <c r="N54" s="32"/>
      <c r="O54" s="271"/>
      <c r="P54" s="32"/>
      <c r="Q54" s="32"/>
    </row>
    <row r="55" spans="1:17" ht="29.25" customHeight="1">
      <c r="A55" s="32"/>
      <c r="B55" s="59"/>
      <c r="C55" s="80"/>
      <c r="D55" s="272"/>
      <c r="E55" s="272"/>
      <c r="F55" s="273"/>
      <c r="G55" s="273"/>
      <c r="H55" s="80"/>
      <c r="I55" s="81"/>
      <c r="J55" s="81"/>
      <c r="K55" s="32"/>
      <c r="L55" s="757"/>
      <c r="M55" s="757"/>
      <c r="N55" s="757"/>
      <c r="O55" s="757"/>
      <c r="P55" s="32"/>
      <c r="Q55" s="32"/>
    </row>
    <row r="56" spans="1:17" ht="14.1" customHeight="1">
      <c r="A56" s="32"/>
      <c r="B56" s="84"/>
      <c r="C56" s="32"/>
      <c r="D56" s="692" t="s">
        <v>512</v>
      </c>
      <c r="E56" s="692"/>
      <c r="F56" s="758"/>
      <c r="G56" s="758"/>
      <c r="H56" s="32"/>
      <c r="I56" s="85"/>
      <c r="J56" s="32"/>
      <c r="K56" s="35"/>
      <c r="L56" s="693" t="s">
        <v>652</v>
      </c>
      <c r="M56" s="693"/>
      <c r="N56" s="693"/>
      <c r="O56" s="693"/>
      <c r="P56" s="32"/>
      <c r="Q56" s="32"/>
    </row>
    <row r="57" spans="1:17" ht="14.1" customHeight="1">
      <c r="A57" s="32"/>
      <c r="B57" s="86"/>
      <c r="C57" s="32"/>
      <c r="D57" s="688" t="s">
        <v>513</v>
      </c>
      <c r="E57" s="688"/>
      <c r="F57" s="688"/>
      <c r="G57" s="688"/>
      <c r="H57" s="32"/>
      <c r="I57" s="85"/>
      <c r="J57" s="32"/>
      <c r="L57" s="694" t="s">
        <v>653</v>
      </c>
      <c r="M57" s="694"/>
      <c r="N57" s="694"/>
      <c r="O57" s="694"/>
      <c r="P57" s="32"/>
      <c r="Q57" s="32"/>
    </row>
  </sheetData>
  <sheetProtection formatCells="0" selectLockedCells="1"/>
  <mergeCells count="61">
    <mergeCell ref="D42:F42"/>
    <mergeCell ref="D32:F32"/>
    <mergeCell ref="D33:F33"/>
    <mergeCell ref="D34:F34"/>
    <mergeCell ref="K40:N40"/>
    <mergeCell ref="D39:F39"/>
    <mergeCell ref="D40:F40"/>
    <mergeCell ref="L38:N38"/>
    <mergeCell ref="L32:N32"/>
    <mergeCell ref="D35:F35"/>
    <mergeCell ref="D36:F36"/>
    <mergeCell ref="D37:F37"/>
    <mergeCell ref="D38:F38"/>
    <mergeCell ref="L56:O56"/>
    <mergeCell ref="L57:O57"/>
    <mergeCell ref="D43:F43"/>
    <mergeCell ref="D44:F44"/>
    <mergeCell ref="D46:F46"/>
    <mergeCell ref="C48:F48"/>
    <mergeCell ref="J43:N43"/>
    <mergeCell ref="J47:N47"/>
    <mergeCell ref="J48:N48"/>
    <mergeCell ref="L55:O55"/>
    <mergeCell ref="D56:E56"/>
    <mergeCell ref="F56:G56"/>
    <mergeCell ref="D57:E57"/>
    <mergeCell ref="F57:G57"/>
    <mergeCell ref="J26:N26"/>
    <mergeCell ref="C27:F27"/>
    <mergeCell ref="D28:F28"/>
    <mergeCell ref="D29:F29"/>
    <mergeCell ref="D30:F30"/>
    <mergeCell ref="D23:F23"/>
    <mergeCell ref="L21:N21"/>
    <mergeCell ref="D24:F24"/>
    <mergeCell ref="L22:N22"/>
    <mergeCell ref="D25:E25"/>
    <mergeCell ref="K23:N23"/>
    <mergeCell ref="D21:F21"/>
    <mergeCell ref="D20:F20"/>
    <mergeCell ref="L17:N17"/>
    <mergeCell ref="D22:F22"/>
    <mergeCell ref="D15:F15"/>
    <mergeCell ref="D17:F17"/>
    <mergeCell ref="D18:F18"/>
    <mergeCell ref="L15:N15"/>
    <mergeCell ref="D19:F19"/>
    <mergeCell ref="L16:N16"/>
    <mergeCell ref="D16:F16"/>
    <mergeCell ref="B9:E9"/>
    <mergeCell ref="J9:M9"/>
    <mergeCell ref="B12:F12"/>
    <mergeCell ref="J12:N12"/>
    <mergeCell ref="C14:F14"/>
    <mergeCell ref="K14:N14"/>
    <mergeCell ref="E1:O1"/>
    <mergeCell ref="B6:D6"/>
    <mergeCell ref="H6:N6"/>
    <mergeCell ref="A3:P3"/>
    <mergeCell ref="A2:Q2"/>
    <mergeCell ref="A4:Q4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="85" zoomScaleNormal="85" workbookViewId="0">
      <selection activeCell="A27" sqref="A27"/>
    </sheetView>
  </sheetViews>
  <sheetFormatPr baseColWidth="10" defaultColWidth="11.42578125" defaultRowHeight="12.75"/>
  <cols>
    <col min="1" max="1" width="19.28515625" style="25" customWidth="1"/>
    <col min="2" max="2" width="43" style="274" customWidth="1"/>
    <col min="3" max="3" width="3.7109375" style="274" customWidth="1"/>
    <col min="4" max="4" width="46.42578125" style="274" customWidth="1"/>
    <col min="5" max="6" width="15.7109375" style="274" customWidth="1"/>
    <col min="7" max="16384" width="11.42578125" style="274"/>
  </cols>
  <sheetData>
    <row r="1" spans="1:8" ht="9.75" customHeight="1">
      <c r="A1" s="681"/>
      <c r="B1" s="681"/>
      <c r="C1" s="681"/>
      <c r="D1" s="681"/>
    </row>
    <row r="2" spans="1:8">
      <c r="A2" s="681" t="s">
        <v>444</v>
      </c>
      <c r="B2" s="681"/>
      <c r="C2" s="681"/>
      <c r="D2" s="681"/>
    </row>
    <row r="3" spans="1:8">
      <c r="A3" s="681" t="s">
        <v>953</v>
      </c>
      <c r="B3" s="681"/>
      <c r="C3" s="681"/>
      <c r="D3" s="681"/>
    </row>
    <row r="4" spans="1:8">
      <c r="A4" s="681" t="s">
        <v>0</v>
      </c>
      <c r="B4" s="681"/>
      <c r="C4" s="681"/>
      <c r="D4" s="681"/>
    </row>
    <row r="5" spans="1:8" ht="8.25" customHeight="1"/>
    <row r="6" spans="1:8" ht="15" customHeight="1">
      <c r="B6" s="30" t="s">
        <v>3</v>
      </c>
      <c r="C6" s="682" t="s">
        <v>511</v>
      </c>
      <c r="D6" s="682"/>
      <c r="E6" s="31"/>
      <c r="F6" s="31"/>
      <c r="G6" s="31"/>
      <c r="H6" s="31"/>
    </row>
    <row r="8" spans="1:8" ht="24.75" customHeight="1">
      <c r="A8" s="275" t="s">
        <v>311</v>
      </c>
      <c r="B8" s="759" t="s">
        <v>75</v>
      </c>
      <c r="C8" s="759"/>
      <c r="D8" s="760"/>
    </row>
    <row r="9" spans="1:8">
      <c r="A9" s="564" t="s">
        <v>312</v>
      </c>
      <c r="B9" s="276"/>
      <c r="C9" s="276"/>
      <c r="D9" s="277"/>
    </row>
    <row r="10" spans="1:8">
      <c r="A10" s="67"/>
      <c r="B10" s="278"/>
      <c r="C10" s="278"/>
      <c r="D10" s="279"/>
    </row>
    <row r="11" spans="1:8">
      <c r="A11" s="67" t="s">
        <v>954</v>
      </c>
      <c r="B11" s="278"/>
      <c r="C11" s="278"/>
      <c r="D11" s="279"/>
    </row>
    <row r="12" spans="1:8">
      <c r="A12" s="67"/>
      <c r="B12" s="278"/>
      <c r="C12" s="278"/>
      <c r="D12" s="279"/>
    </row>
    <row r="13" spans="1:8">
      <c r="A13" s="67"/>
      <c r="B13" s="278"/>
      <c r="C13" s="278"/>
      <c r="D13" s="279"/>
    </row>
    <row r="14" spans="1:8">
      <c r="A14" s="563" t="s">
        <v>313</v>
      </c>
      <c r="B14" s="278"/>
      <c r="C14" s="278"/>
      <c r="D14" s="279"/>
    </row>
    <row r="15" spans="1:8">
      <c r="A15" s="67"/>
      <c r="B15" s="278"/>
      <c r="C15" s="278"/>
      <c r="D15" s="279"/>
    </row>
    <row r="16" spans="1:8">
      <c r="A16" s="67" t="s">
        <v>955</v>
      </c>
      <c r="B16" s="278"/>
      <c r="C16" s="278"/>
      <c r="D16" s="279"/>
    </row>
    <row r="17" spans="1:4">
      <c r="A17" s="67"/>
      <c r="B17" s="278"/>
      <c r="C17" s="278"/>
      <c r="D17" s="279"/>
    </row>
    <row r="18" spans="1:4">
      <c r="A18" s="67"/>
      <c r="B18" s="278"/>
      <c r="C18" s="278"/>
      <c r="D18" s="279"/>
    </row>
    <row r="19" spans="1:4">
      <c r="A19" s="563" t="s">
        <v>314</v>
      </c>
      <c r="B19" s="278"/>
      <c r="C19" s="278"/>
      <c r="D19" s="279"/>
    </row>
    <row r="20" spans="1:4">
      <c r="A20" s="67"/>
      <c r="B20" s="278"/>
      <c r="C20" s="278"/>
      <c r="D20" s="279"/>
    </row>
    <row r="21" spans="1:4">
      <c r="A21" s="67" t="s">
        <v>956</v>
      </c>
      <c r="B21" s="278"/>
      <c r="C21" s="278"/>
      <c r="D21" s="279"/>
    </row>
    <row r="22" spans="1:4">
      <c r="A22" s="67"/>
      <c r="B22" s="278"/>
      <c r="C22" s="278"/>
      <c r="D22" s="279"/>
    </row>
    <row r="23" spans="1:4">
      <c r="A23" s="67"/>
      <c r="B23" s="278"/>
      <c r="C23" s="278"/>
      <c r="D23" s="279"/>
    </row>
    <row r="24" spans="1:4">
      <c r="A24" s="563" t="s">
        <v>315</v>
      </c>
      <c r="B24" s="278"/>
      <c r="C24" s="278"/>
      <c r="D24" s="279"/>
    </row>
    <row r="25" spans="1:4">
      <c r="A25" s="563"/>
      <c r="B25" s="278"/>
      <c r="C25" s="278"/>
      <c r="D25" s="279"/>
    </row>
    <row r="26" spans="1:4">
      <c r="A26" s="67" t="s">
        <v>957</v>
      </c>
      <c r="B26" s="278"/>
      <c r="C26" s="278"/>
      <c r="D26" s="279"/>
    </row>
    <row r="27" spans="1:4">
      <c r="A27" s="71"/>
      <c r="B27" s="280"/>
      <c r="C27" s="280"/>
      <c r="D27" s="281"/>
    </row>
    <row r="29" spans="1:4">
      <c r="A29" s="16" t="s">
        <v>76</v>
      </c>
    </row>
    <row r="33" spans="1:4">
      <c r="A33" s="274"/>
      <c r="B33" s="282"/>
      <c r="D33" s="280"/>
    </row>
    <row r="34" spans="1:4">
      <c r="A34" s="274"/>
      <c r="B34" s="283" t="s">
        <v>512</v>
      </c>
      <c r="D34" s="283" t="s">
        <v>652</v>
      </c>
    </row>
    <row r="35" spans="1:4">
      <c r="B35" s="283" t="s">
        <v>513</v>
      </c>
      <c r="D35" s="283" t="s">
        <v>653</v>
      </c>
    </row>
  </sheetData>
  <mergeCells count="6">
    <mergeCell ref="A1:D1"/>
    <mergeCell ref="A2:D2"/>
    <mergeCell ref="A3:D3"/>
    <mergeCell ref="A4:D4"/>
    <mergeCell ref="B8:D8"/>
    <mergeCell ref="C6:D6"/>
  </mergeCells>
  <pageMargins left="0.7" right="0.7" top="0.41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13</vt:i4>
      </vt:variant>
    </vt:vector>
  </HeadingPairs>
  <TitlesOfParts>
    <vt:vector size="39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CTG</vt:lpstr>
      <vt:lpstr>COG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Ayudas</vt:lpstr>
      <vt:lpstr>Gto Federalizado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EVHP!Área_de_impresión</vt:lpstr>
      <vt:lpstr>ID!Área_de_impresión</vt:lpstr>
      <vt:lpstr>IPF!Área_de_impresión</vt:lpstr>
      <vt:lpstr>NOTAS!Área_de_impresión</vt:lpstr>
      <vt:lpstr>IR!Títulos_a_imprimir</vt:lpstr>
      <vt:lpstr>PyPI!Títulos_a_imprimir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Oscar Eduardo Hernández Cedillo</cp:lastModifiedBy>
  <cp:lastPrinted>2017-09-15T14:43:38Z</cp:lastPrinted>
  <dcterms:created xsi:type="dcterms:W3CDTF">2014-01-27T16:27:43Z</dcterms:created>
  <dcterms:modified xsi:type="dcterms:W3CDTF">2017-09-15T14:44:11Z</dcterms:modified>
</cp:coreProperties>
</file>