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600" yWindow="876" windowWidth="19440" windowHeight="10800" tabRatio="821" firstSheet="7" activeTab="16"/>
  </bookViews>
  <sheets>
    <sheet name="EA" sheetId="5" r:id="rId1"/>
    <sheet name="ESF" sheetId="1" r:id="rId2"/>
    <sheet name="ECSF" sheetId="2" r:id="rId3"/>
    <sheet name="PT_ESF_ECSF" sheetId="3" state="hidden" r:id="rId4"/>
    <sheet name="EAA" sheetId="8" r:id="rId5"/>
    <sheet name="EADP" sheetId="9" r:id="rId6"/>
    <sheet name="EVHP" sheetId="7" r:id="rId7"/>
    <sheet name="EFE" sheetId="10" r:id="rId8"/>
    <sheet name="PC" sheetId="26" r:id="rId9"/>
    <sheet name="NOTAS" sheetId="25" r:id="rId10"/>
    <sheet name="EAI" sheetId="12" r:id="rId11"/>
    <sheet name="CAdmon" sheetId="13" r:id="rId12"/>
    <sheet name="CTG" sheetId="14" r:id="rId13"/>
    <sheet name="COG" sheetId="15" r:id="rId14"/>
    <sheet name="CFG" sheetId="16" r:id="rId15"/>
    <sheet name="EN" sheetId="27" r:id="rId16"/>
    <sheet name="ID" sheetId="28" r:id="rId17"/>
    <sheet name="IPF" sheetId="29" r:id="rId18"/>
    <sheet name="CProg" sheetId="19" r:id="rId19"/>
    <sheet name="PyPI" sheetId="34" r:id="rId20"/>
    <sheet name="IR" sheetId="35" r:id="rId21"/>
    <sheet name="Rel Cta Banc" sheetId="30" r:id="rId22"/>
    <sheet name="Esq Bur" sheetId="32" r:id="rId23"/>
    <sheet name="Hoja1" sheetId="36" r:id="rId24"/>
    <sheet name="Hoja2" sheetId="37" r:id="rId25"/>
  </sheets>
  <externalReferences>
    <externalReference r:id="rId26"/>
  </externalReferences>
  <definedNames>
    <definedName name="_xlnm.Print_Area" localSheetId="14">CFG!$B$1:$K$48</definedName>
    <definedName name="_xlnm.Print_Area" localSheetId="0">EA!$A$1:$L$65</definedName>
    <definedName name="_xlnm.Print_Area" localSheetId="4">EAA!$A$1:$I$44</definedName>
    <definedName name="_xlnm.Print_Area" localSheetId="5">EADP!$A$1:$J$51</definedName>
    <definedName name="_xlnm.Print_Area" localSheetId="2">ECSF!$A$1:$K$62</definedName>
    <definedName name="_xlnm.Print_Area" localSheetId="7">EFE!$A$1:$Q$57</definedName>
    <definedName name="_xlnm.Print_Area" localSheetId="15">EN!$B$1:$I$40</definedName>
    <definedName name="_xlnm.Print_Area" localSheetId="1">ESF!$A$1:$L$73</definedName>
    <definedName name="_xlnm.Print_Area" localSheetId="6">EVHP!$A$1:$I$46</definedName>
    <definedName name="_xlnm.Print_Area" localSheetId="16">ID!$A$1:$D$43</definedName>
    <definedName name="_xlnm.Print_Area" localSheetId="17">IPF!$A$1:$F$44</definedName>
    <definedName name="_xlnm.Print_Area" localSheetId="9">NOTAS!$A$2:$L$324</definedName>
  </definedNames>
  <calcPr calcId="162913"/>
  <fileRecoveryPr autoRecover="0"/>
</workbook>
</file>

<file path=xl/calcChain.xml><?xml version="1.0" encoding="utf-8"?>
<calcChain xmlns="http://schemas.openxmlformats.org/spreadsheetml/2006/main">
  <c r="E45" i="12" l="1"/>
  <c r="J45" i="12"/>
  <c r="I45" i="12"/>
  <c r="H45" i="12"/>
  <c r="G45" i="12"/>
  <c r="F45" i="12"/>
  <c r="E53" i="12" l="1"/>
  <c r="I28" i="12" l="1"/>
  <c r="J28" i="12"/>
  <c r="F17" i="14" l="1"/>
  <c r="E52" i="12" l="1"/>
  <c r="J38" i="12" l="1"/>
  <c r="I38" i="12"/>
  <c r="H38" i="12"/>
  <c r="G38" i="12"/>
  <c r="F38" i="12"/>
  <c r="G53" i="12" l="1"/>
  <c r="G52" i="12" s="1"/>
  <c r="F53" i="12"/>
  <c r="F52" i="12" s="1"/>
  <c r="K25" i="15" l="1"/>
  <c r="J25" i="15"/>
  <c r="J62" i="15" s="1"/>
  <c r="I25" i="15"/>
  <c r="I62" i="15" s="1"/>
  <c r="H25" i="15"/>
  <c r="H62" i="15" s="1"/>
  <c r="G25" i="15"/>
  <c r="G62" i="15" s="1"/>
  <c r="F25" i="15"/>
  <c r="F62" i="15" s="1"/>
  <c r="E25" i="15"/>
  <c r="E62" i="15" s="1"/>
  <c r="D25" i="15"/>
  <c r="D62" i="15" s="1"/>
  <c r="D16" i="15"/>
  <c r="D61" i="15" s="1"/>
  <c r="K37" i="15"/>
  <c r="J37" i="15"/>
  <c r="J64" i="15" s="1"/>
  <c r="I37" i="15"/>
  <c r="I64" i="15" s="1"/>
  <c r="H37" i="15"/>
  <c r="H64" i="15" s="1"/>
  <c r="G37" i="15"/>
  <c r="G64" i="15" s="1"/>
  <c r="F37" i="15"/>
  <c r="F64" i="15" s="1"/>
  <c r="E37" i="15"/>
  <c r="E64" i="15" s="1"/>
  <c r="D37" i="15"/>
  <c r="D64" i="15" s="1"/>
  <c r="D42" i="15"/>
  <c r="D65" i="15" s="1"/>
  <c r="E42" i="15"/>
  <c r="E65" i="15" s="1"/>
  <c r="F42" i="15"/>
  <c r="F65" i="15" s="1"/>
  <c r="G42" i="15"/>
  <c r="G65" i="15" s="1"/>
  <c r="H42" i="15"/>
  <c r="H65" i="15" s="1"/>
  <c r="I42" i="15"/>
  <c r="I65" i="15" s="1"/>
  <c r="J42" i="15"/>
  <c r="J65" i="15" s="1"/>
  <c r="K42" i="15"/>
  <c r="J57" i="12" l="1"/>
  <c r="J56" i="12" s="1"/>
  <c r="I57" i="12"/>
  <c r="I56" i="12" s="1"/>
  <c r="H57" i="12"/>
  <c r="H56" i="12" s="1"/>
  <c r="G57" i="12"/>
  <c r="G56" i="12" s="1"/>
  <c r="F57" i="12"/>
  <c r="F56" i="12" s="1"/>
  <c r="J53" i="12"/>
  <c r="J52" i="12" s="1"/>
  <c r="I53" i="12"/>
  <c r="I52" i="12" s="1"/>
  <c r="H53" i="12"/>
  <c r="H52" i="12" s="1"/>
  <c r="J48" i="12"/>
  <c r="I48" i="12"/>
  <c r="H48" i="12"/>
  <c r="G48" i="12"/>
  <c r="F48" i="12"/>
  <c r="H28" i="12"/>
  <c r="G28" i="12"/>
  <c r="F28" i="12"/>
  <c r="E28" i="12"/>
  <c r="F44" i="12" l="1"/>
  <c r="G44" i="12"/>
  <c r="K83" i="12"/>
  <c r="K74" i="12"/>
  <c r="K71" i="12"/>
  <c r="K17" i="14"/>
  <c r="J17" i="14"/>
  <c r="I17" i="14"/>
  <c r="H17" i="14"/>
  <c r="G17" i="14"/>
  <c r="E17" i="14"/>
  <c r="D17" i="14"/>
  <c r="J44" i="12"/>
  <c r="I44" i="12"/>
  <c r="H44" i="12"/>
  <c r="E44" i="12"/>
  <c r="J41" i="12"/>
  <c r="I41" i="12"/>
  <c r="H41" i="12"/>
  <c r="G41" i="12"/>
  <c r="F41" i="12"/>
  <c r="E41" i="12"/>
  <c r="J36" i="12"/>
  <c r="I36" i="12"/>
  <c r="H36" i="12"/>
  <c r="G36" i="12"/>
  <c r="F36" i="12"/>
  <c r="E36" i="12"/>
  <c r="F35" i="12" l="1"/>
  <c r="F61" i="12" s="1"/>
  <c r="G35" i="12"/>
  <c r="G61" i="12" s="1"/>
  <c r="E35" i="12"/>
  <c r="E61" i="12" s="1"/>
  <c r="I35" i="12"/>
  <c r="I61" i="12" s="1"/>
  <c r="H35" i="12"/>
  <c r="H61" i="12" s="1"/>
  <c r="J35" i="12"/>
  <c r="J61" i="12" s="1"/>
  <c r="I35" i="15"/>
  <c r="I63" i="15" s="1"/>
  <c r="G35" i="15"/>
  <c r="G63" i="15" s="1"/>
  <c r="I21" i="16"/>
  <c r="H21" i="16"/>
  <c r="G21" i="16"/>
  <c r="F27" i="16"/>
  <c r="K27" i="16" s="1"/>
  <c r="A3" i="29"/>
  <c r="A3" i="28"/>
  <c r="B3" i="16"/>
  <c r="B3" i="15"/>
  <c r="B3" i="14"/>
  <c r="B4" i="13"/>
  <c r="K45" i="15" l="1"/>
  <c r="J45" i="15"/>
  <c r="J66" i="15" s="1"/>
  <c r="I45" i="15"/>
  <c r="I66" i="15" s="1"/>
  <c r="H45" i="15"/>
  <c r="H66" i="15" s="1"/>
  <c r="G45" i="15"/>
  <c r="G66" i="15" s="1"/>
  <c r="F45" i="15"/>
  <c r="F66" i="15" s="1"/>
  <c r="E45" i="15"/>
  <c r="E66" i="15" s="1"/>
  <c r="D45" i="15"/>
  <c r="D66" i="15" s="1"/>
  <c r="K16" i="15"/>
  <c r="J16" i="15"/>
  <c r="J61" i="15" s="1"/>
  <c r="I16" i="15"/>
  <c r="I61" i="15" s="1"/>
  <c r="H16" i="15"/>
  <c r="H61" i="15" s="1"/>
  <c r="G16" i="15"/>
  <c r="G61" i="15" s="1"/>
  <c r="F16" i="15"/>
  <c r="F61" i="15" s="1"/>
  <c r="E16" i="15"/>
  <c r="E61" i="15" s="1"/>
  <c r="K10" i="15"/>
  <c r="J10" i="15"/>
  <c r="J60" i="15" s="1"/>
  <c r="I10" i="15"/>
  <c r="H10" i="15"/>
  <c r="H60" i="15" s="1"/>
  <c r="G10" i="15"/>
  <c r="F10" i="15"/>
  <c r="F60" i="15" s="1"/>
  <c r="E10" i="15"/>
  <c r="D10" i="15"/>
  <c r="I47" i="15" l="1"/>
  <c r="D60" i="15"/>
  <c r="G47" i="15"/>
  <c r="G60" i="15"/>
  <c r="G67" i="15" s="1"/>
  <c r="E60" i="15"/>
  <c r="I60" i="15"/>
  <c r="I67" i="15" s="1"/>
  <c r="C43" i="29"/>
  <c r="B43" i="29"/>
  <c r="B42" i="29"/>
  <c r="C43" i="28"/>
  <c r="C42" i="28"/>
  <c r="A43" i="28"/>
  <c r="A42" i="28"/>
  <c r="E34" i="7"/>
  <c r="D14" i="7"/>
  <c r="G71" i="15" l="1"/>
  <c r="I71" i="15"/>
  <c r="G15" i="13"/>
  <c r="I15" i="13"/>
  <c r="I11" i="16"/>
  <c r="I47" i="16" s="1"/>
  <c r="G11" i="16"/>
  <c r="G47" i="16" s="1"/>
  <c r="J11" i="19"/>
  <c r="J41" i="19" s="1"/>
  <c r="H11" i="19"/>
  <c r="H41" i="19" s="1"/>
  <c r="P13" i="34"/>
  <c r="H11" i="34"/>
  <c r="Q39" i="34"/>
  <c r="P39" i="34"/>
  <c r="Q38" i="34"/>
  <c r="P38" i="34"/>
  <c r="Q37" i="34"/>
  <c r="P37" i="34"/>
  <c r="Q36" i="34"/>
  <c r="P36" i="34"/>
  <c r="Q34" i="34"/>
  <c r="P34" i="34"/>
  <c r="Q33" i="34"/>
  <c r="P33" i="34"/>
  <c r="Q32" i="34"/>
  <c r="P32" i="34"/>
  <c r="Q31" i="34"/>
  <c r="P31" i="34"/>
  <c r="Q29" i="34"/>
  <c r="P29" i="34"/>
  <c r="Q28" i="34"/>
  <c r="P28" i="34"/>
  <c r="Q26" i="34"/>
  <c r="P26" i="34"/>
  <c r="Q25" i="34"/>
  <c r="P25" i="34"/>
  <c r="Q24" i="34"/>
  <c r="P24" i="34"/>
  <c r="Q22" i="34"/>
  <c r="P22" i="34"/>
  <c r="Q21" i="34"/>
  <c r="P21" i="34"/>
  <c r="Q20" i="34"/>
  <c r="P20" i="34"/>
  <c r="Q19" i="34"/>
  <c r="P19" i="34"/>
  <c r="Q18" i="34"/>
  <c r="P18" i="34"/>
  <c r="Q17" i="34"/>
  <c r="P17" i="34"/>
  <c r="Q16" i="34"/>
  <c r="P16" i="34"/>
  <c r="Q15" i="34"/>
  <c r="P15" i="34"/>
  <c r="Q13" i="34"/>
  <c r="P12" i="34"/>
  <c r="D15" i="13"/>
  <c r="E15" i="13"/>
  <c r="H15" i="13"/>
  <c r="J15" i="13"/>
  <c r="H41" i="35" l="1"/>
  <c r="G41" i="35"/>
  <c r="E41" i="35"/>
  <c r="J12" i="34"/>
  <c r="I11" i="34"/>
  <c r="J11" i="34"/>
  <c r="K11" i="34"/>
  <c r="L11" i="34"/>
  <c r="M11" i="34"/>
  <c r="N11" i="34"/>
  <c r="F11" i="19"/>
  <c r="I11" i="19"/>
  <c r="K11" i="19"/>
  <c r="E11" i="19"/>
  <c r="G12" i="19"/>
  <c r="L12" i="19" s="1"/>
  <c r="E11" i="16"/>
  <c r="H11" i="16"/>
  <c r="J11" i="16"/>
  <c r="D11" i="16"/>
  <c r="F12" i="16"/>
  <c r="J11" i="12"/>
  <c r="D311" i="25"/>
  <c r="E311" i="25"/>
  <c r="C311" i="25"/>
  <c r="C235" i="25"/>
  <c r="D223" i="25"/>
  <c r="C223" i="25"/>
  <c r="D212" i="25"/>
  <c r="C212" i="25"/>
  <c r="D204" i="25"/>
  <c r="C204" i="25"/>
  <c r="D194" i="25"/>
  <c r="C194" i="25"/>
  <c r="C183" i="25"/>
  <c r="C175" i="25"/>
  <c r="C162" i="25"/>
  <c r="C155" i="25"/>
  <c r="C148" i="25"/>
  <c r="C141" i="25"/>
  <c r="F133" i="25"/>
  <c r="E133" i="25"/>
  <c r="D133" i="25"/>
  <c r="C133" i="25"/>
  <c r="C122" i="25"/>
  <c r="C113" i="25"/>
  <c r="E106" i="25"/>
  <c r="D106" i="25"/>
  <c r="C106" i="25"/>
  <c r="D96" i="25"/>
  <c r="E96" i="25"/>
  <c r="C96" i="25"/>
  <c r="C80" i="25"/>
  <c r="C73" i="25"/>
  <c r="C62" i="25"/>
  <c r="F51" i="25"/>
  <c r="E51" i="25"/>
  <c r="D51" i="25"/>
  <c r="C51" i="25"/>
  <c r="D43" i="25"/>
  <c r="E43" i="25"/>
  <c r="C43" i="25"/>
  <c r="E31" i="25"/>
  <c r="C31" i="25"/>
  <c r="O39" i="34"/>
  <c r="O38" i="34"/>
  <c r="O37" i="34"/>
  <c r="O36" i="34"/>
  <c r="N35" i="34"/>
  <c r="L35" i="34"/>
  <c r="G35" i="34"/>
  <c r="E35" i="34"/>
  <c r="O34" i="34"/>
  <c r="O33" i="34"/>
  <c r="O32" i="34"/>
  <c r="O31" i="34"/>
  <c r="N30" i="34"/>
  <c r="L30" i="34"/>
  <c r="G30" i="34"/>
  <c r="E30" i="34"/>
  <c r="O29" i="34"/>
  <c r="O28" i="34"/>
  <c r="N27" i="34"/>
  <c r="L27" i="34"/>
  <c r="G27" i="34"/>
  <c r="E27" i="34"/>
  <c r="O26" i="34"/>
  <c r="O25" i="34"/>
  <c r="O24" i="34"/>
  <c r="N23" i="34"/>
  <c r="L23" i="34"/>
  <c r="G23" i="34"/>
  <c r="E23" i="34"/>
  <c r="O22" i="34"/>
  <c r="O21" i="34"/>
  <c r="O20" i="34"/>
  <c r="O19" i="34"/>
  <c r="O18" i="34"/>
  <c r="O17" i="34"/>
  <c r="O16" i="34"/>
  <c r="O15" i="34"/>
  <c r="N14" i="34"/>
  <c r="L14" i="34"/>
  <c r="G14" i="34"/>
  <c r="E14" i="34"/>
  <c r="O13" i="34"/>
  <c r="G11" i="34"/>
  <c r="Q11" i="34" l="1"/>
  <c r="O14" i="34"/>
  <c r="P14" i="34"/>
  <c r="Q14" i="34"/>
  <c r="O23" i="34"/>
  <c r="P23" i="34"/>
  <c r="Q23" i="34"/>
  <c r="O12" i="34"/>
  <c r="O11" i="34" s="1"/>
  <c r="Q12" i="34"/>
  <c r="O27" i="34"/>
  <c r="P27" i="34"/>
  <c r="Q27" i="34"/>
  <c r="O30" i="34"/>
  <c r="P30" i="34"/>
  <c r="Q30" i="34"/>
  <c r="O35" i="34"/>
  <c r="P35" i="34"/>
  <c r="Q35" i="34"/>
  <c r="P11" i="34"/>
  <c r="G11" i="19"/>
  <c r="G41" i="19" s="1"/>
  <c r="K12" i="16"/>
  <c r="F15" i="13"/>
  <c r="D287" i="25"/>
  <c r="G13" i="8"/>
  <c r="E256" i="25"/>
  <c r="F19" i="27"/>
  <c r="E29" i="29"/>
  <c r="E33" i="29" s="1"/>
  <c r="D29" i="29"/>
  <c r="D33" i="29" s="1"/>
  <c r="C29" i="29"/>
  <c r="C33" i="29" s="1"/>
  <c r="E14" i="29"/>
  <c r="D14" i="29"/>
  <c r="C14" i="29"/>
  <c r="E13" i="29"/>
  <c r="D13" i="29"/>
  <c r="C13" i="29"/>
  <c r="E12" i="29"/>
  <c r="D12" i="29"/>
  <c r="C12" i="29"/>
  <c r="D34" i="28"/>
  <c r="C34" i="28"/>
  <c r="D19" i="28"/>
  <c r="C19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C36" i="28" l="1"/>
  <c r="D36" i="28"/>
  <c r="D33" i="27"/>
  <c r="C11" i="29"/>
  <c r="C17" i="29" s="1"/>
  <c r="C21" i="29" s="1"/>
  <c r="C25" i="29" s="1"/>
  <c r="E11" i="29"/>
  <c r="E17" i="29" s="1"/>
  <c r="E21" i="29" s="1"/>
  <c r="E25" i="29" s="1"/>
  <c r="D11" i="29"/>
  <c r="D17" i="29" s="1"/>
  <c r="D21" i="29" s="1"/>
  <c r="D25" i="29" s="1"/>
  <c r="F33" i="27"/>
  <c r="H31" i="27"/>
  <c r="H19" i="27"/>
  <c r="H33" i="27" l="1"/>
  <c r="F29" i="16"/>
  <c r="F28" i="16"/>
  <c r="K28" i="16" s="1"/>
  <c r="F25" i="16"/>
  <c r="F24" i="16"/>
  <c r="F23" i="16"/>
  <c r="F22" i="16"/>
  <c r="F20" i="16"/>
  <c r="F19" i="16"/>
  <c r="F18" i="16"/>
  <c r="F17" i="16"/>
  <c r="F16" i="16"/>
  <c r="F15" i="16"/>
  <c r="F14" i="16"/>
  <c r="F13" i="16"/>
  <c r="E289" i="25"/>
  <c r="E270" i="25"/>
  <c r="E249" i="25"/>
  <c r="F11" i="16" l="1"/>
  <c r="E298" i="25"/>
  <c r="E262" i="25"/>
  <c r="G16" i="8"/>
  <c r="H16" i="8" s="1"/>
  <c r="D39" i="1"/>
  <c r="E32" i="16"/>
  <c r="K51" i="15"/>
  <c r="J51" i="15"/>
  <c r="H51" i="15"/>
  <c r="F51" i="15"/>
  <c r="E51" i="15"/>
  <c r="D51" i="15"/>
  <c r="E35" i="19" l="1"/>
  <c r="E30" i="19"/>
  <c r="E27" i="19"/>
  <c r="E23" i="19"/>
  <c r="L39" i="19"/>
  <c r="L38" i="19"/>
  <c r="L37" i="19"/>
  <c r="L36" i="19"/>
  <c r="L34" i="19"/>
  <c r="L33" i="19"/>
  <c r="L32" i="19"/>
  <c r="L31" i="19"/>
  <c r="L29" i="19"/>
  <c r="L28" i="19"/>
  <c r="L26" i="19"/>
  <c r="L25" i="19"/>
  <c r="L24" i="19"/>
  <c r="L22" i="19"/>
  <c r="L21" i="19"/>
  <c r="L20" i="19"/>
  <c r="L19" i="19"/>
  <c r="L18" i="19"/>
  <c r="L17" i="19"/>
  <c r="L16" i="19"/>
  <c r="L15" i="19"/>
  <c r="K14" i="19"/>
  <c r="K41" i="19" s="1"/>
  <c r="I14" i="19"/>
  <c r="I41" i="19" s="1"/>
  <c r="F14" i="19"/>
  <c r="F41" i="19" s="1"/>
  <c r="E14" i="19"/>
  <c r="L13" i="19"/>
  <c r="L11" i="19" s="1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5" i="16"/>
  <c r="K24" i="16"/>
  <c r="K23" i="16"/>
  <c r="K22" i="16"/>
  <c r="J21" i="16"/>
  <c r="E21" i="16"/>
  <c r="D21" i="16"/>
  <c r="K19" i="16"/>
  <c r="K18" i="16"/>
  <c r="K17" i="16"/>
  <c r="K16" i="16"/>
  <c r="K14" i="16"/>
  <c r="K13" i="16"/>
  <c r="J35" i="15"/>
  <c r="J63" i="15" s="1"/>
  <c r="J67" i="15" s="1"/>
  <c r="H35" i="15"/>
  <c r="H63" i="15" s="1"/>
  <c r="H67" i="15" s="1"/>
  <c r="E35" i="15"/>
  <c r="D35" i="15"/>
  <c r="D47" i="15" s="1"/>
  <c r="K15" i="13"/>
  <c r="J13" i="12"/>
  <c r="J12" i="12"/>
  <c r="G13" i="12"/>
  <c r="G12" i="12"/>
  <c r="G11" i="12"/>
  <c r="J47" i="15" l="1"/>
  <c r="J71" i="15" s="1"/>
  <c r="L14" i="19"/>
  <c r="E63" i="15"/>
  <c r="E67" i="15" s="1"/>
  <c r="E47" i="15"/>
  <c r="H47" i="15"/>
  <c r="H71" i="15" s="1"/>
  <c r="D63" i="15"/>
  <c r="D67" i="15" s="1"/>
  <c r="F35" i="15"/>
  <c r="E41" i="19"/>
  <c r="E47" i="16"/>
  <c r="J47" i="16"/>
  <c r="J49" i="16" s="1"/>
  <c r="F21" i="16"/>
  <c r="K21" i="16" s="1"/>
  <c r="H47" i="16"/>
  <c r="H49" i="16" s="1"/>
  <c r="D47" i="16"/>
  <c r="F41" i="16"/>
  <c r="K41" i="16" s="1"/>
  <c r="L35" i="19"/>
  <c r="F30" i="16"/>
  <c r="K30" i="16" s="1"/>
  <c r="L23" i="19"/>
  <c r="K15" i="16"/>
  <c r="K11" i="16" s="1"/>
  <c r="L30" i="19"/>
  <c r="L27" i="19"/>
  <c r="I27" i="2"/>
  <c r="E148" i="3" s="1"/>
  <c r="D34" i="8"/>
  <c r="G34" i="8" s="1"/>
  <c r="H34" i="8" s="1"/>
  <c r="D33" i="8"/>
  <c r="G33" i="8" s="1"/>
  <c r="H33" i="8" s="1"/>
  <c r="G32" i="8"/>
  <c r="H32" i="8" s="1"/>
  <c r="G31" i="8"/>
  <c r="H31" i="8" s="1"/>
  <c r="G30" i="8"/>
  <c r="H30" i="8" s="1"/>
  <c r="G29" i="8"/>
  <c r="H29" i="8" s="1"/>
  <c r="G28" i="8"/>
  <c r="H28" i="8" s="1"/>
  <c r="D27" i="8"/>
  <c r="G27" i="8" s="1"/>
  <c r="H27" i="8" s="1"/>
  <c r="D26" i="8"/>
  <c r="G26" i="8" s="1"/>
  <c r="H26" i="8" s="1"/>
  <c r="G22" i="8"/>
  <c r="H22" i="8" s="1"/>
  <c r="G18" i="8"/>
  <c r="H18" i="8" s="1"/>
  <c r="D19" i="8"/>
  <c r="G19" i="8" s="1"/>
  <c r="H19" i="8" s="1"/>
  <c r="G20" i="8"/>
  <c r="H20" i="8" s="1"/>
  <c r="D21" i="8"/>
  <c r="G21" i="8" s="1"/>
  <c r="H21" i="8" s="1"/>
  <c r="K16" i="8"/>
  <c r="P35" i="10"/>
  <c r="P34" i="10" s="1"/>
  <c r="O35" i="10"/>
  <c r="O34" i="10" s="1"/>
  <c r="P29" i="10"/>
  <c r="P28" i="10" s="1"/>
  <c r="O29" i="10"/>
  <c r="O28" i="10" s="1"/>
  <c r="H27" i="10"/>
  <c r="G27" i="10"/>
  <c r="P19" i="10"/>
  <c r="O19" i="10"/>
  <c r="P14" i="10"/>
  <c r="O14" i="10"/>
  <c r="H14" i="10"/>
  <c r="G14" i="10"/>
  <c r="I33" i="9"/>
  <c r="H33" i="9"/>
  <c r="I28" i="9"/>
  <c r="H28" i="9"/>
  <c r="H39" i="9" s="1"/>
  <c r="I19" i="9"/>
  <c r="H19" i="9"/>
  <c r="I14" i="9"/>
  <c r="H14" i="9"/>
  <c r="H25" i="9" s="1"/>
  <c r="F24" i="8"/>
  <c r="E24" i="8"/>
  <c r="H36" i="7"/>
  <c r="H35" i="7"/>
  <c r="G32" i="7"/>
  <c r="D32" i="7"/>
  <c r="H30" i="7"/>
  <c r="H29" i="7"/>
  <c r="H28" i="7"/>
  <c r="G27" i="7"/>
  <c r="F27" i="7"/>
  <c r="E27" i="7"/>
  <c r="D27" i="7"/>
  <c r="H23" i="7"/>
  <c r="H22" i="7"/>
  <c r="G19" i="7"/>
  <c r="E19" i="7"/>
  <c r="D19" i="7"/>
  <c r="H17" i="7"/>
  <c r="H16" i="7"/>
  <c r="H15" i="7"/>
  <c r="G14" i="7"/>
  <c r="F14" i="7"/>
  <c r="E14" i="7"/>
  <c r="H12" i="7"/>
  <c r="J49" i="5"/>
  <c r="I49" i="5"/>
  <c r="J41" i="5"/>
  <c r="I41" i="5"/>
  <c r="J34" i="5"/>
  <c r="I34" i="5"/>
  <c r="J29" i="5"/>
  <c r="I29" i="5"/>
  <c r="E27" i="5"/>
  <c r="D27" i="5"/>
  <c r="E23" i="5"/>
  <c r="D23" i="5"/>
  <c r="J18" i="5"/>
  <c r="I18" i="5"/>
  <c r="J13" i="5"/>
  <c r="I13" i="5"/>
  <c r="E13" i="5"/>
  <c r="D13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I53" i="2"/>
  <c r="J53" i="2" s="1"/>
  <c r="E217" i="3" s="1"/>
  <c r="I52" i="2"/>
  <c r="E166" i="3" s="1"/>
  <c r="I45" i="2"/>
  <c r="E161" i="3" s="1"/>
  <c r="I46" i="2"/>
  <c r="E162" i="3" s="1"/>
  <c r="I47" i="2"/>
  <c r="J47" i="2" s="1"/>
  <c r="E213" i="3" s="1"/>
  <c r="I48" i="2"/>
  <c r="J48" i="2" s="1"/>
  <c r="E214" i="3" s="1"/>
  <c r="I39" i="2"/>
  <c r="J39" i="2" s="1"/>
  <c r="E207" i="3" s="1"/>
  <c r="I40" i="2"/>
  <c r="J40" i="2" s="1"/>
  <c r="E208" i="3" s="1"/>
  <c r="E156" i="3"/>
  <c r="I28" i="2"/>
  <c r="J28" i="2" s="1"/>
  <c r="E199" i="3" s="1"/>
  <c r="I29" i="2"/>
  <c r="E150" i="3" s="1"/>
  <c r="I30" i="2"/>
  <c r="E151" i="3" s="1"/>
  <c r="I31" i="2"/>
  <c r="J31" i="2" s="1"/>
  <c r="E202" i="3" s="1"/>
  <c r="I32" i="2"/>
  <c r="E203" i="3" s="1"/>
  <c r="I17" i="2"/>
  <c r="J17" i="2" s="1"/>
  <c r="E190" i="3" s="1"/>
  <c r="I18" i="2"/>
  <c r="J18" i="2" s="1"/>
  <c r="E191" i="3" s="1"/>
  <c r="I19" i="2"/>
  <c r="E142" i="3" s="1"/>
  <c r="I20" i="2"/>
  <c r="E143" i="3" s="1"/>
  <c r="I21" i="2"/>
  <c r="E194" i="3" s="1"/>
  <c r="I22" i="2"/>
  <c r="E145" i="3" s="1"/>
  <c r="I23" i="2"/>
  <c r="E146" i="3" s="1"/>
  <c r="J20" i="2"/>
  <c r="E193" i="3" s="1"/>
  <c r="J30" i="2"/>
  <c r="E201" i="3" s="1"/>
  <c r="E153" i="3"/>
  <c r="D27" i="2"/>
  <c r="E27" i="2" s="1"/>
  <c r="E179" i="3" s="1"/>
  <c r="D28" i="2"/>
  <c r="E130" i="3" s="1"/>
  <c r="D29" i="2"/>
  <c r="D30" i="2"/>
  <c r="E182" i="3" s="1"/>
  <c r="E133" i="3"/>
  <c r="D32" i="2"/>
  <c r="E32" i="2" s="1"/>
  <c r="E184" i="3" s="1"/>
  <c r="D33" i="2"/>
  <c r="E135" i="3" s="1"/>
  <c r="D34" i="2"/>
  <c r="E34" i="2" s="1"/>
  <c r="E186" i="3" s="1"/>
  <c r="D26" i="2"/>
  <c r="E26" i="2" s="1"/>
  <c r="E178" i="3" s="1"/>
  <c r="D17" i="2"/>
  <c r="E171" i="3" s="1"/>
  <c r="D18" i="2"/>
  <c r="E172" i="3" s="1"/>
  <c r="D19" i="2"/>
  <c r="E123" i="3" s="1"/>
  <c r="D20" i="2"/>
  <c r="E124" i="3" s="1"/>
  <c r="D21" i="2"/>
  <c r="E125" i="3" s="1"/>
  <c r="D22" i="2"/>
  <c r="E176" i="3" s="1"/>
  <c r="E19" i="2"/>
  <c r="E173" i="3" s="1"/>
  <c r="J56" i="1"/>
  <c r="E105" i="3" s="1"/>
  <c r="I56" i="1"/>
  <c r="E53" i="3" s="1"/>
  <c r="J42" i="1"/>
  <c r="E95" i="3" s="1"/>
  <c r="I42" i="1"/>
  <c r="E43" i="3" s="1"/>
  <c r="E39" i="1"/>
  <c r="E24" i="3"/>
  <c r="J36" i="1"/>
  <c r="E93" i="3" s="1"/>
  <c r="I36" i="1"/>
  <c r="J25" i="1"/>
  <c r="E86" i="3" s="1"/>
  <c r="I25" i="1"/>
  <c r="E34" i="3" s="1"/>
  <c r="E24" i="1"/>
  <c r="E66" i="3" s="1"/>
  <c r="D24" i="1"/>
  <c r="E14" i="3" s="1"/>
  <c r="J22" i="2" l="1"/>
  <c r="E195" i="3" s="1"/>
  <c r="D71" i="15"/>
  <c r="E71" i="15"/>
  <c r="K35" i="15"/>
  <c r="K47" i="15" s="1"/>
  <c r="K71" i="15" s="1"/>
  <c r="F63" i="15"/>
  <c r="F67" i="15" s="1"/>
  <c r="E34" i="5"/>
  <c r="F47" i="15"/>
  <c r="E21" i="2"/>
  <c r="E175" i="3" s="1"/>
  <c r="E122" i="3"/>
  <c r="J46" i="2"/>
  <c r="E212" i="3" s="1"/>
  <c r="E164" i="3"/>
  <c r="K47" i="16"/>
  <c r="K49" i="16" s="1"/>
  <c r="L41" i="19"/>
  <c r="F47" i="16"/>
  <c r="F49" i="16" s="1"/>
  <c r="E126" i="3"/>
  <c r="G17" i="8"/>
  <c r="H17" i="8" s="1"/>
  <c r="E134" i="3"/>
  <c r="E163" i="3"/>
  <c r="E180" i="3"/>
  <c r="E121" i="3"/>
  <c r="E132" i="3"/>
  <c r="E140" i="3"/>
  <c r="J19" i="2"/>
  <c r="E192" i="3" s="1"/>
  <c r="E25" i="7"/>
  <c r="E157" i="3"/>
  <c r="E33" i="2"/>
  <c r="E185" i="3" s="1"/>
  <c r="D14" i="2"/>
  <c r="E119" i="3" s="1"/>
  <c r="E167" i="3"/>
  <c r="E196" i="3"/>
  <c r="E144" i="3"/>
  <c r="K18" i="8"/>
  <c r="E131" i="3"/>
  <c r="H27" i="7"/>
  <c r="G25" i="7"/>
  <c r="H21" i="7"/>
  <c r="E206" i="3"/>
  <c r="J16" i="2"/>
  <c r="I52" i="5"/>
  <c r="E32" i="7"/>
  <c r="H34" i="7"/>
  <c r="E136" i="3"/>
  <c r="J27" i="2"/>
  <c r="J52" i="5"/>
  <c r="J54" i="5" s="1"/>
  <c r="H20" i="7" s="1"/>
  <c r="H14" i="7"/>
  <c r="I39" i="9"/>
  <c r="E129" i="3"/>
  <c r="E149" i="3"/>
  <c r="I36" i="2"/>
  <c r="E155" i="3" s="1"/>
  <c r="I50" i="2"/>
  <c r="E165" i="3" s="1"/>
  <c r="E128" i="3"/>
  <c r="E141" i="3"/>
  <c r="E152" i="3"/>
  <c r="I14" i="2"/>
  <c r="E138" i="3" s="1"/>
  <c r="E158" i="3"/>
  <c r="G38" i="7"/>
  <c r="I25" i="9"/>
  <c r="J52" i="2"/>
  <c r="D34" i="5"/>
  <c r="D25" i="7"/>
  <c r="D38" i="7" s="1"/>
  <c r="P23" i="10"/>
  <c r="O23" i="10"/>
  <c r="K21" i="8"/>
  <c r="K22" i="8"/>
  <c r="K19" i="8"/>
  <c r="K34" i="8"/>
  <c r="O40" i="10"/>
  <c r="G48" i="10"/>
  <c r="H48" i="10"/>
  <c r="I38" i="1"/>
  <c r="E41" i="1"/>
  <c r="E77" i="3" s="1"/>
  <c r="J38" i="1"/>
  <c r="E94" i="3" s="1"/>
  <c r="E16" i="2"/>
  <c r="E170" i="3" s="1"/>
  <c r="P40" i="10"/>
  <c r="D41" i="1"/>
  <c r="E25" i="3" s="1"/>
  <c r="E183" i="3"/>
  <c r="D24" i="2"/>
  <c r="E76" i="3"/>
  <c r="E211" i="3"/>
  <c r="E41" i="3"/>
  <c r="I25" i="2"/>
  <c r="E147" i="3" s="1"/>
  <c r="J29" i="2"/>
  <c r="E200" i="3" s="1"/>
  <c r="E198" i="3"/>
  <c r="K20" i="8"/>
  <c r="D24" i="8"/>
  <c r="G24" i="8" s="1"/>
  <c r="H24" i="8" s="1"/>
  <c r="F71" i="15" l="1"/>
  <c r="E38" i="7"/>
  <c r="K17" i="8"/>
  <c r="J14" i="2"/>
  <c r="E188" i="3" s="1"/>
  <c r="E127" i="3"/>
  <c r="D12" i="2"/>
  <c r="E118" i="3" s="1"/>
  <c r="J36" i="2"/>
  <c r="E205" i="3" s="1"/>
  <c r="E189" i="3"/>
  <c r="E100" i="3"/>
  <c r="I54" i="5"/>
  <c r="F33" i="7" s="1"/>
  <c r="H33" i="7" s="1"/>
  <c r="F19" i="7"/>
  <c r="H19" i="7" s="1"/>
  <c r="J50" i="2"/>
  <c r="E215" i="3" s="1"/>
  <c r="E216" i="3"/>
  <c r="J48" i="1"/>
  <c r="E99" i="3" s="1"/>
  <c r="O43" i="10"/>
  <c r="O48" i="10" s="1"/>
  <c r="P43" i="10"/>
  <c r="P48" i="10" s="1"/>
  <c r="E42" i="3"/>
  <c r="E24" i="2"/>
  <c r="E181" i="3"/>
  <c r="J25" i="2"/>
  <c r="I12" i="2"/>
  <c r="E137" i="3" s="1"/>
  <c r="E14" i="2"/>
  <c r="E174" i="3"/>
  <c r="J12" i="2" l="1"/>
  <c r="E187" i="3" s="1"/>
  <c r="J61" i="1"/>
  <c r="J63" i="1" s="1"/>
  <c r="E177" i="3"/>
  <c r="E12" i="2"/>
  <c r="E168" i="3" s="1"/>
  <c r="F25" i="7"/>
  <c r="H25" i="7" s="1"/>
  <c r="E48" i="3"/>
  <c r="I48" i="1"/>
  <c r="I61" i="1" s="1"/>
  <c r="I63" i="1" s="1"/>
  <c r="F32" i="7"/>
  <c r="F38" i="7" s="1"/>
  <c r="H38" i="7" s="1"/>
  <c r="E197" i="3"/>
  <c r="E169" i="3"/>
  <c r="J25" i="7" l="1"/>
  <c r="J38" i="7"/>
  <c r="E108" i="3"/>
  <c r="E47" i="3"/>
  <c r="H32" i="7"/>
  <c r="E160" i="3"/>
  <c r="I42" i="2"/>
  <c r="I34" i="2" s="1"/>
  <c r="E154" i="3" s="1"/>
  <c r="E109" i="3"/>
  <c r="E210" i="3"/>
  <c r="J42" i="2"/>
  <c r="E56" i="3"/>
  <c r="E159" i="3" l="1"/>
  <c r="E57" i="3"/>
  <c r="J34" i="2"/>
  <c r="E204" i="3" s="1"/>
  <c r="E209" i="3"/>
</calcChain>
</file>

<file path=xl/comments1.xml><?xml version="1.0" encoding="utf-8"?>
<comments xmlns="http://schemas.openxmlformats.org/spreadsheetml/2006/main">
  <authors>
    <author>DGCG</author>
  </authors>
  <commentList>
    <comment ref="H62" authorId="0" shapeId="0">
      <text>
        <r>
          <rPr>
            <b/>
            <sz val="9"/>
            <color indexed="81"/>
            <rFont val="Tahoma"/>
            <family val="2"/>
          </rPr>
          <t>DGCG:
Recaudado menos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DGCG</author>
  </authors>
  <commentList>
    <comment ref="K8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3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4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5.xml><?xml version="1.0" encoding="utf-8"?>
<comments xmlns="http://schemas.openxmlformats.org/spreadsheetml/2006/main">
  <authors>
    <author>DGCG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6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comments7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<sst xmlns="http://schemas.openxmlformats.org/spreadsheetml/2006/main" count="1369" uniqueCount="645">
  <si>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</si>
  <si>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</si>
  <si>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</si>
  <si>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</si>
  <si>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</si>
  <si>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</si>
  <si>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</si>
  <si>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</si>
  <si>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</si>
  <si>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</si>
  <si>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</si>
  <si>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</si>
  <si>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</si>
  <si>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</si>
  <si>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</si>
  <si>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</si>
  <si>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</si>
  <si>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</si>
  <si>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</si>
  <si>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</si>
  <si>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</si>
  <si>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</si>
  <si>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</si>
  <si>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</si>
  <si>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</si>
  <si>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</si>
  <si>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</si>
  <si>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</si>
  <si>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</si>
  <si>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</si>
  <si>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</si>
  <si>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</si>
  <si>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</si>
  <si>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</si>
  <si>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</si>
  <si>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</si>
  <si>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</si>
  <si>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</si>
  <si>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</si>
  <si>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</si>
  <si>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</si>
  <si>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</si>
  <si>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</si>
  <si>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</si>
  <si>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</si>
  <si>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</si>
  <si>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</si>
  <si>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</si>
  <si>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</si>
  <si>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</si>
  <si>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</si>
  <si>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</si>
  <si>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</si>
  <si>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</si>
  <si>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</si>
  <si>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</si>
  <si>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</si>
  <si>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</si>
  <si>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</si>
  <si>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</si>
  <si>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</si>
  <si>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</si>
  <si>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</si>
  <si>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</si>
  <si>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</si>
  <si>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</si>
  <si>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</si>
  <si>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</si>
  <si>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</si>
  <si>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</si>
  <si>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</si>
  <si>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</si>
  <si>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</si>
  <si>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</si>
  <si>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</si>
  <si>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</si>
  <si>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</si>
  <si>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Nombre de quien autoriza</t>
  </si>
  <si>
    <t>Cargo de quien autoriza</t>
  </si>
  <si>
    <t>Cargo de quien elabora</t>
  </si>
  <si>
    <t>Nombre de quien elabora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</si>
  <si>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</si>
  <si>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</si>
  <si>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</si>
  <si>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</si>
  <si>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</si>
  <si>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</si>
  <si>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</si>
  <si>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</si>
  <si>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</si>
  <si>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</si>
  <si>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</si>
  <si>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</si>
  <si>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</si>
  <si>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</si>
  <si>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</si>
  <si>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</si>
  <si>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</si>
  <si>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</si>
  <si>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</si>
  <si>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</si>
  <si>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</si>
  <si>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</si>
  <si>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</si>
  <si>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</si>
  <si>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</si>
  <si>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</si>
  <si>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</si>
  <si>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</si>
  <si>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</si>
  <si>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</si>
  <si>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</si>
  <si>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</si>
  <si>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</si>
  <si>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</si>
  <si>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</si>
  <si>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</si>
  <si>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</si>
  <si>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</si>
  <si>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</si>
  <si>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</si>
  <si>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</si>
  <si>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</si>
  <si>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</si>
  <si>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</si>
  <si>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</si>
  <si>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</si>
  <si>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</si>
  <si>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</si>
  <si>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</si>
  <si>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</si>
  <si>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</si>
  <si>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</si>
  <si>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</si>
  <si>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</si>
  <si>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</si>
  <si>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</si>
  <si>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</si>
  <si>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</si>
  <si>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 xml:space="preserve">Patrimonio Neto Inicial Ajustado del Ejercicio </t>
  </si>
  <si>
    <t xml:space="preserve">Aportaciones </t>
  </si>
  <si>
    <t>Actualización de la Hacienda Pública/Patrimonio</t>
  </si>
  <si>
    <t>Variaciones de la Hacienda Pública/Patrimonio Neto del Ejercicio</t>
  </si>
  <si>
    <t>Resultados del Ejercicio (Ahorro/Desahorro)</t>
  </si>
  <si>
    <t xml:space="preserve">Revalúos 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</si>
  <si>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</si>
  <si>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</si>
  <si>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</si>
  <si>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</si>
  <si>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</si>
  <si>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</si>
  <si>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</si>
  <si>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</si>
  <si>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</si>
  <si>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</si>
  <si>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</si>
  <si>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</si>
  <si>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</si>
  <si>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</si>
  <si>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</si>
  <si>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</si>
  <si>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</si>
  <si>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</si>
  <si>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</si>
  <si>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</si>
  <si>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</si>
  <si>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</si>
  <si>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</si>
  <si>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</si>
  <si>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</si>
  <si>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</si>
  <si>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</si>
  <si>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</si>
  <si>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</si>
  <si>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</si>
  <si>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</si>
  <si>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</si>
  <si>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</si>
  <si>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</si>
  <si>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</si>
  <si>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</si>
  <si>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</si>
  <si>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</si>
  <si>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</si>
  <si>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</si>
  <si>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</si>
  <si>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</si>
  <si>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</si>
  <si>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</si>
  <si>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</si>
  <si>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</si>
  <si>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</si>
  <si>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</si>
  <si>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</si>
  <si>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</si>
  <si>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</si>
  <si>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</si>
  <si>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</si>
  <si>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</si>
  <si>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</si>
  <si>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</si>
  <si>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</si>
  <si>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</si>
  <si>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</si>
  <si>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</si>
  <si>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</si>
  <si>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</si>
  <si>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</si>
  <si>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</si>
  <si>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</si>
  <si>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</si>
  <si>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</si>
  <si>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</si>
  <si>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</si>
  <si>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</si>
  <si>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</si>
  <si>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</si>
  <si>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</si>
  <si>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</si>
  <si>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</si>
  <si>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</si>
  <si>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</si>
  <si>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</si>
  <si>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</si>
  <si>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</si>
  <si>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</si>
  <si>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</si>
  <si>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</si>
  <si>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</si>
  <si>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</si>
  <si>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</si>
  <si>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</si>
  <si>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</si>
  <si>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</si>
  <si>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</si>
  <si>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</si>
  <si>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Combustibles, Lubricantes y Aditivos</t>
  </si>
  <si>
    <t>Otros Servicios Generales</t>
  </si>
  <si>
    <t>Bienes Muebles, Inmuebles e Intangibles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</si>
  <si>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</si>
  <si>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</si>
  <si>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</si>
  <si>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</si>
  <si>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</si>
  <si>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</si>
  <si>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</si>
  <si>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</si>
  <si>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</si>
  <si>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</si>
  <si>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</si>
  <si>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</si>
  <si>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</si>
  <si>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</si>
  <si>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</si>
  <si>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</si>
  <si>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</si>
  <si>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</si>
  <si>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</si>
  <si>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</si>
  <si>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</si>
  <si>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</si>
  <si>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</si>
  <si>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</si>
  <si>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</si>
  <si>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</si>
  <si>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</si>
  <si>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</si>
  <si>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</si>
  <si>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</si>
  <si>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</si>
  <si>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</si>
  <si>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</si>
  <si>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</si>
  <si>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</si>
  <si>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</si>
  <si>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</si>
  <si>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</si>
  <si>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</si>
  <si>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</si>
  <si>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</si>
  <si>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</si>
  <si>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</si>
  <si>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</si>
  <si>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</si>
  <si>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</si>
  <si>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</si>
  <si>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</si>
  <si>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</si>
  <si>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</si>
  <si>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</si>
  <si>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</si>
  <si>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</si>
  <si>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</si>
  <si>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</si>
  <si>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</si>
  <si>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</si>
  <si>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</si>
  <si>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</si>
  <si>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</si>
  <si>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</si>
  <si>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</si>
  <si>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</si>
  <si>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</si>
  <si>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Servicios Básicos</t>
  </si>
  <si>
    <t>Servicios Oficiales</t>
  </si>
  <si>
    <t>MONTO</t>
  </si>
  <si>
    <t>2013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</si>
  <si>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</si>
  <si>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</si>
  <si>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</si>
  <si>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</si>
  <si>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</si>
  <si>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</si>
  <si>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</si>
  <si>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</si>
  <si>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</si>
  <si>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</si>
  <si>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</si>
  <si>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</si>
  <si>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</si>
  <si>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</si>
  <si>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</si>
  <si>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</si>
  <si>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</si>
  <si>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</si>
  <si>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</si>
  <si>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</si>
  <si>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</si>
  <si>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$XXX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</si>
  <si>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</si>
  <si>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</si>
  <si>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</si>
  <si>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</si>
  <si>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</si>
  <si>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</si>
  <si>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</si>
  <si>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</si>
  <si>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</si>
  <si>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</si>
  <si>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</si>
  <si>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</si>
  <si>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</si>
  <si>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</si>
  <si>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</si>
  <si>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</si>
  <si>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</si>
  <si>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</si>
  <si>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</si>
  <si>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</si>
  <si>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</si>
  <si>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</si>
  <si>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</si>
  <si>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</si>
  <si>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</si>
  <si>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</si>
  <si>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</si>
  <si>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</si>
  <si>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</si>
  <si>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</si>
  <si>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</si>
  <si>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</si>
  <si>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</si>
  <si>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</si>
  <si>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</si>
  <si>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</si>
  <si>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</si>
  <si>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</si>
  <si>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</si>
  <si>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</si>
  <si>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</si>
  <si>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</si>
  <si>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</si>
  <si>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</si>
  <si>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</si>
  <si>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</si>
  <si>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</si>
  <si>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</si>
  <si>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</si>
  <si>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</si>
  <si>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</si>
  <si>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</si>
  <si>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</si>
  <si>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</si>
  <si>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</si>
  <si>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</si>
  <si>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</si>
  <si>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</si>
  <si>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</si>
  <si>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</si>
  <si>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</si>
  <si>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</si>
  <si>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</si>
  <si>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</si>
  <si>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</si>
  <si>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</si>
  <si>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</si>
  <si>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</si>
  <si>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</si>
  <si>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</si>
  <si>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</si>
  <si>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</si>
  <si>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</si>
  <si>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</si>
  <si>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</si>
  <si>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</si>
  <si>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</si>
  <si>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</si>
  <si>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</si>
  <si>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</si>
  <si>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</si>
  <si>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</si>
  <si>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</si>
  <si>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</si>
  <si>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</si>
  <si>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</si>
  <si>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</si>
  <si>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</si>
  <si>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</si>
  <si>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</si>
  <si>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</si>
  <si>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</si>
  <si>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</si>
  <si>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</si>
  <si>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</si>
  <si>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</si>
  <si>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</si>
  <si>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</si>
  <si>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</si>
  <si>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</si>
  <si>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</si>
  <si>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</si>
  <si>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</si>
  <si>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</si>
  <si>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</si>
  <si>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</si>
  <si>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</si>
  <si>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</si>
  <si>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</si>
  <si>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</si>
  <si>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</si>
  <si>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</si>
  <si>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</si>
  <si>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</si>
  <si>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</si>
  <si>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</si>
  <si>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</si>
  <si>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</si>
  <si>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</si>
  <si>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RELACIÓN DE CUENTAS BANCARIAS PRODUCTIVAS ESPECÍFICAS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</si>
  <si>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</si>
  <si>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</si>
  <si>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</si>
  <si>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</si>
  <si>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</si>
  <si>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</si>
  <si>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</si>
  <si>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</si>
  <si>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</si>
  <si>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</si>
  <si>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</si>
  <si>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</si>
  <si>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</si>
  <si>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</si>
  <si>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</si>
  <si>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</si>
  <si>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</si>
  <si>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</si>
  <si>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</si>
  <si>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</si>
  <si>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</si>
  <si>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</si>
  <si>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</si>
  <si>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</si>
  <si>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</si>
  <si>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</si>
  <si>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</si>
  <si>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</si>
  <si>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</si>
  <si>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</si>
  <si>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</si>
  <si>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</si>
  <si>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</si>
  <si>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</si>
  <si>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</si>
  <si>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</si>
  <si>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</si>
  <si>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</si>
  <si>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</si>
  <si>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</si>
  <si>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</si>
  <si>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</si>
  <si>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</si>
  <si>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</si>
  <si>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</si>
  <si>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</si>
  <si>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</si>
  <si>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</si>
  <si>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</si>
  <si>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</si>
  <si>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</si>
  <si>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</si>
  <si>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</si>
  <si>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</si>
  <si>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</si>
  <si>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G0101</t>
  </si>
  <si>
    <t>ADMINISTRACION</t>
  </si>
  <si>
    <t>0101</t>
  </si>
  <si>
    <t>% Avance Financiero</t>
  </si>
  <si>
    <t>Devengado/ Aprobado</t>
  </si>
  <si>
    <t>Devengado/ Modificado</t>
  </si>
  <si>
    <t>5/1</t>
  </si>
  <si>
    <t>5/3</t>
  </si>
  <si>
    <t>Correspondiente del 1 de enero al 30 de Junio de 2014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</si>
  <si>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</si>
  <si>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</si>
  <si>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</si>
  <si>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</si>
  <si>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</si>
  <si>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</si>
  <si>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</si>
  <si>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Del 01 de Enero al 31 de Enero del 2016 y 2015</t>
  </si>
  <si>
    <t>Al 31 de Enero del 2016 y  2015</t>
  </si>
  <si>
    <t>Al 31 de Enenro del 2016</t>
  </si>
  <si>
    <t>Al 31 de Enero del 2016</t>
  </si>
  <si>
    <t>NOMBRE DE LA ENTIDAD</t>
  </si>
  <si>
    <t>Hacienda Pública/Patrimonio Neto Final del Ejercicio 2015</t>
  </si>
  <si>
    <t>Cambios en la Hacienda Pública/Patrimonio Neto del Ejercicio 2016</t>
  </si>
  <si>
    <t>Saldo Neto en la Hacienda Pública / Patrimonio 2016</t>
  </si>
  <si>
    <t>Ente Público:____NOMBRE DE LA ENTIDAD________________________________________________</t>
  </si>
  <si>
    <t>Ente Público:_____NOMBRE DE LA EN TIDAD________________________________________________</t>
  </si>
  <si>
    <t>1121 Inversiones mayores a 3 meses hasta 12.</t>
  </si>
  <si>
    <t>Del 1 de Enero al 31 de Enero de 2016</t>
  </si>
  <si>
    <t>Del 1 de Enero al 31 de Enenro de 2016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</si>
  <si>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</si>
  <si>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</si>
  <si>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</si>
  <si>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</si>
  <si>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</si>
  <si>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</si>
  <si>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</si>
  <si>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1213 FIDEICOMISOS, MANDATOS Y CONTRATOS ANÁLOGOS</t>
  </si>
  <si>
    <t>1214 PARTICIPACIONES Y APORTACIONES DE CAPITAL</t>
  </si>
  <si>
    <t>ESF-07 PARTICIPACIONES Y APORTACIONES DE CAPITAL</t>
  </si>
  <si>
    <t>1230 BIENES INMUEBLES, INFRAESTRUCTURA Y CONTRUCCIONES EN PROCESO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</si>
  <si>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</si>
  <si>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</si>
  <si>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</si>
  <si>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</si>
  <si>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</si>
  <si>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2110 CUENTAS POR PAGAR A CORTO PLAZO</t>
  </si>
  <si>
    <t>ESF-12 CUENTAS Y DOCUMENTOS POR PAGAR</t>
  </si>
  <si>
    <t>2120 DOCUMENTOS POR PAGAR A CORTO PLAZO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</si>
  <si>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</si>
  <si>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</si>
  <si>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</si>
  <si>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</si>
  <si>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4100 INGRESOS DE GESTIÓN</t>
  </si>
  <si>
    <t>4200 PARTICIPACIONES, APORTACIONES, TRANSFERENCIAS, ASIGNACIONES, SUBSIDIOS Y OTRAS AYUDAS</t>
  </si>
  <si>
    <t xml:space="preserve">4300 OTROS INGRESOS Y BENEFICIOS
</t>
  </si>
  <si>
    <t>5000 GASTOS Y OTRAS PERDIDAS</t>
  </si>
  <si>
    <t>3110 HACIENDA PUBLICA/PATRIMONIO CONTRIBUIDO</t>
  </si>
  <si>
    <t>3210 HACIENDA PUBLICA /PATRIMONIO GENERADO</t>
  </si>
  <si>
    <t>1110 EFECTIVO Y EQUIVALENTES</t>
  </si>
  <si>
    <t>1210 INVERSIONES FINANCIERAS A LARGO PLAZO</t>
  </si>
  <si>
    <t>1230 BIENES INMUEBLES, INFRAESTRUCTURA Y CONSTRUCCIONES EN PROCESO</t>
  </si>
  <si>
    <t>7000 CUENTAS DE ORDEN CONTABLES</t>
  </si>
  <si>
    <t>UNIVERSIDAD TECNOLOGICA DE LEON</t>
  </si>
  <si>
    <t>Sofia Ayala Rodríguez</t>
  </si>
  <si>
    <t>Rectora</t>
  </si>
  <si>
    <t>Daniel Rocha Gutíerrez</t>
  </si>
  <si>
    <t>AL 31 DE ENERO NO HAY JUICIOS PENDIENTES</t>
  </si>
  <si>
    <t>AL 31 DE ENERO NO HAY GARANTIAS</t>
  </si>
  <si>
    <t>AL 31 DE ENERO NO HAY AVALES</t>
  </si>
  <si>
    <t>AL 31 DE ENERO NO HAY PENSIONES Y JUBILACIONES</t>
  </si>
  <si>
    <t>1121102001  BANCOMER 0447434669 ING. PROPIOS</t>
  </si>
  <si>
    <t>1121102002  BANCOMER 1342390248</t>
  </si>
  <si>
    <t>1121102003  BANCOMER 2036510949</t>
  </si>
  <si>
    <t>1121102004  BANCOMER 2036510957</t>
  </si>
  <si>
    <t>1121102005  BANCOMER 2038660816</t>
  </si>
  <si>
    <t>1121102007  BANCOMER 2036510922</t>
  </si>
  <si>
    <t>1121102008  BANCOMER 2044192036 FAC 2013</t>
  </si>
  <si>
    <t>1121102009  BANCOMER 2045905176</t>
  </si>
  <si>
    <t>1121106003  BAJIO  0302258533911</t>
  </si>
  <si>
    <t>1121107002  SANTANDER 180000219825 PROFOCIE</t>
  </si>
  <si>
    <t xml:space="preserve">Ingresos Propios </t>
  </si>
  <si>
    <t xml:space="preserve">Productos </t>
  </si>
  <si>
    <t xml:space="preserve">Productos de Tipo Corriente </t>
  </si>
  <si>
    <t xml:space="preserve">Ingreso por Venta de Bienes y Servicios </t>
  </si>
  <si>
    <t xml:space="preserve">Ingreso por Venta de Bienes y Servicios  Org. Desentralizados </t>
  </si>
  <si>
    <t xml:space="preserve">Recursos Estatales </t>
  </si>
  <si>
    <t xml:space="preserve">Trans. Asign. Y Subcidios </t>
  </si>
  <si>
    <t xml:space="preserve">Trans. Internas y Asign. En Sector Publico </t>
  </si>
  <si>
    <t xml:space="preserve">UNIVERSIDAD TECNOLOGICA DE LEON </t>
  </si>
  <si>
    <t xml:space="preserve">     UNIVERSIDAD TECNOLOGICA DE LEON </t>
  </si>
  <si>
    <t xml:space="preserve">Entidades Paraestatales </t>
  </si>
  <si>
    <t xml:space="preserve">Rectora </t>
  </si>
  <si>
    <t xml:space="preserve">Sofia Ayala Rodriguez </t>
  </si>
  <si>
    <t xml:space="preserve">Ente Público:   UNIVERSIDAD TECNOLOGICA DE LEON </t>
  </si>
  <si>
    <t xml:space="preserve">            UNIVERSIDAD TECNOLOGICA DE LEON </t>
  </si>
  <si>
    <t xml:space="preserve">                           UNIVERSIDAD TECNOLOGICA DE LEON </t>
  </si>
  <si>
    <t xml:space="preserve">Financiamiento </t>
  </si>
  <si>
    <t xml:space="preserve">                  UNIVERSIDAD TECNOLOGICA DE LEON </t>
  </si>
  <si>
    <t xml:space="preserve">                      UNIVERSIDAD TECNOLOGICA DE LEON </t>
  </si>
  <si>
    <t>Remuneraciones Adicionales y Especiales</t>
  </si>
  <si>
    <t>Seguridad Social</t>
  </si>
  <si>
    <t>Otras Prestaciones Sociales y Económicas</t>
  </si>
  <si>
    <t>Remuneraciones al Personal de Carácter Permanente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</si>
  <si>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</si>
  <si>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</si>
  <si>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</si>
  <si>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</si>
  <si>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Vestuario, Blancos, Prendas de Protección y Artículos Deportivos</t>
  </si>
  <si>
    <t>Herramientas, Refacciones y Accesorios Menores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</si>
  <si>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</si>
  <si>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</si>
  <si>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</si>
  <si>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</si>
  <si>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</si>
  <si>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</si>
  <si>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 xml:space="preserve">Ayudas Sociales 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</si>
  <si>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</si>
  <si>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</si>
  <si>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</si>
  <si>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</si>
  <si>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Obra Pública en Bienes de Dominio Público</t>
  </si>
  <si>
    <t>Obra Pública en Bienes Propios</t>
  </si>
  <si>
    <t>Inversiones Financieras y Otras Provisiones</t>
  </si>
  <si>
    <t>Provisiones para Contingencias y Otras Erogaciones Especiales</t>
  </si>
  <si>
    <t xml:space="preserve">Aprovechamientos </t>
  </si>
  <si>
    <t xml:space="preserve">Aprovechamientos Tipo Corriente </t>
  </si>
  <si>
    <t xml:space="preserve">Aprovechamientos  No Comprendidos </t>
  </si>
  <si>
    <t xml:space="preserve">Recursos Federales </t>
  </si>
  <si>
    <t xml:space="preserve">Paricipaciones y Aportaciones </t>
  </si>
  <si>
    <t xml:space="preserve">Otros Recursos </t>
  </si>
  <si>
    <t xml:space="preserve">Convenios </t>
  </si>
  <si>
    <t>Recursos Estatales</t>
  </si>
  <si>
    <t xml:space="preserve">Materias primas y materiales </t>
  </si>
  <si>
    <t xml:space="preserve">Alfredo Moncada </t>
  </si>
  <si>
    <t>Alfredo Moncada</t>
  </si>
  <si>
    <t>Remuneraciones al Personal de Carácter Transitorio</t>
  </si>
  <si>
    <t>Del 1 de Enero al 30 de Septiembre de 2017</t>
  </si>
  <si>
    <t>Del 01 de Enero al 30 Septiembre de 2017</t>
  </si>
  <si>
    <t>DIRECTOR de Administración y Finanzas</t>
  </si>
  <si>
    <t>DIRECTOR de Administracion y Finanzas</t>
  </si>
  <si>
    <t xml:space="preserve">DIRECTOR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</si>
</sst>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#,##0.000000000"/>
    <numFmt numFmtId="170" formatCode="_-[$€-2]* #,##0.00_-;\-[$€-2]* #,##0.00_-;_-[$€-2]* &quot;-&quot;??_-"/>
    <numFmt numFmtId="171" formatCode="_-* #,##0.00\ _€_-;\-* #,##0.00\ _€_-;_-* &quot;-&quot;??\ _€_-;_-@_-"/>
  </numFmts>
  <fonts count="63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7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4" fillId="0" borderId="0" applyNumberFormat="0" applyFill="0" applyBorder="0" applyAlignment="0" applyProtection="0"/>
    <xf numFmtId="2" fontId="44" fillId="0" borderId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0" fontId="44" fillId="0" borderId="50" applyNumberFormat="0" applyFill="0" applyAlignment="0" applyProtection="0"/>
    <xf numFmtId="171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8" fillId="0" borderId="0" applyNumberFormat="0" applyFill="0" applyBorder="0" applyAlignment="0" applyProtection="0"/>
    <xf numFmtId="0" fontId="49" fillId="0" borderId="51" applyNumberFormat="0" applyFill="0" applyAlignment="0" applyProtection="0"/>
    <xf numFmtId="0" fontId="50" fillId="0" borderId="52" applyNumberFormat="0" applyFill="0" applyAlignment="0" applyProtection="0"/>
    <xf numFmtId="0" fontId="51" fillId="0" borderId="53" applyNumberFormat="0" applyFill="0" applyAlignment="0" applyProtection="0"/>
    <xf numFmtId="0" fontId="51" fillId="0" borderId="0" applyNumberFormat="0" applyFill="0" applyBorder="0" applyAlignment="0" applyProtection="0"/>
    <xf numFmtId="0" fontId="52" fillId="18" borderId="0" applyNumberFormat="0" applyBorder="0" applyAlignment="0" applyProtection="0"/>
    <xf numFmtId="0" fontId="53" fillId="19" borderId="0" applyNumberFormat="0" applyBorder="0" applyAlignment="0" applyProtection="0"/>
    <xf numFmtId="0" fontId="54" fillId="20" borderId="0" applyNumberFormat="0" applyBorder="0" applyAlignment="0" applyProtection="0"/>
    <xf numFmtId="0" fontId="55" fillId="21" borderId="54" applyNumberFormat="0" applyAlignment="0" applyProtection="0"/>
    <xf numFmtId="0" fontId="56" fillId="22" borderId="55" applyNumberFormat="0" applyAlignment="0" applyProtection="0"/>
    <xf numFmtId="0" fontId="57" fillId="22" borderId="54" applyNumberFormat="0" applyAlignment="0" applyProtection="0"/>
    <xf numFmtId="0" fontId="58" fillId="0" borderId="56" applyNumberFormat="0" applyFill="0" applyAlignment="0" applyProtection="0"/>
    <xf numFmtId="0" fontId="59" fillId="23" borderId="57" applyNumberFormat="0" applyAlignment="0" applyProtection="0"/>
    <xf numFmtId="0" fontId="60" fillId="0" borderId="0" applyNumberFormat="0" applyFill="0" applyBorder="0" applyAlignment="0" applyProtection="0"/>
    <xf numFmtId="0" fontId="7" fillId="9" borderId="49" applyNumberFormat="0" applyFont="0" applyAlignment="0" applyProtection="0"/>
    <xf numFmtId="0" fontId="61" fillId="0" borderId="0" applyNumberFormat="0" applyFill="0" applyBorder="0" applyAlignment="0" applyProtection="0"/>
    <xf numFmtId="0" fontId="62" fillId="0" borderId="58" applyNumberFormat="0" applyFill="0" applyAlignment="0" applyProtection="0"/>
    <xf numFmtId="0" fontId="16" fillId="24" borderId="0" applyNumberFormat="0" applyBorder="0" applyAlignment="0" applyProtection="0"/>
    <xf numFmtId="0" fontId="7" fillId="10" borderId="0" applyNumberFormat="0" applyBorder="0" applyAlignment="0" applyProtection="0"/>
    <xf numFmtId="0" fontId="7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7" fillId="11" borderId="0" applyNumberFormat="0" applyBorder="0" applyAlignment="0" applyProtection="0"/>
    <xf numFmtId="0" fontId="7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31" borderId="0" applyNumberFormat="0" applyBorder="0" applyAlignment="0" applyProtection="0"/>
    <xf numFmtId="0" fontId="7" fillId="15" borderId="0" applyNumberFormat="0" applyBorder="0" applyAlignment="0" applyProtection="0"/>
    <xf numFmtId="0" fontId="7" fillId="32" borderId="0" applyNumberFormat="0" applyBorder="0" applyAlignment="0" applyProtection="0"/>
    <xf numFmtId="0" fontId="16" fillId="16" borderId="0" applyNumberFormat="0" applyBorder="0" applyAlignment="0" applyProtection="0"/>
    <xf numFmtId="0" fontId="16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16" fillId="17" borderId="0" applyNumberFormat="0" applyBorder="0" applyAlignment="0" applyProtection="0"/>
  </cellStyleXfs>
  <cellXfs count="869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7" fillId="7" borderId="0" xfId="0" applyFont="1" applyFill="1"/>
    <xf numFmtId="0" fontId="18" fillId="7" borderId="0" xfId="0" applyFont="1" applyFill="1" applyBorder="1" applyAlignment="1"/>
    <xf numFmtId="0" fontId="17" fillId="4" borderId="0" xfId="0" applyFont="1" applyFill="1"/>
    <xf numFmtId="0" fontId="12" fillId="0" borderId="0" xfId="3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7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8" fillId="4" borderId="0" xfId="0" applyFont="1" applyFill="1" applyBorder="1" applyAlignment="1">
      <alignment horizontal="center"/>
    </xf>
    <xf numFmtId="0" fontId="17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/>
    </xf>
    <xf numFmtId="0" fontId="17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7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7" fillId="4" borderId="0" xfId="0" applyFont="1" applyFill="1" applyBorder="1" applyAlignment="1">
      <alignment vertical="top"/>
    </xf>
    <xf numFmtId="0" fontId="17" fillId="4" borderId="2" xfId="0" applyFont="1" applyFill="1" applyBorder="1" applyAlignment="1"/>
    <xf numFmtId="0" fontId="17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7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20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21" fillId="4" borderId="0" xfId="0" applyFont="1" applyFill="1" applyBorder="1" applyAlignment="1">
      <alignment vertical="top"/>
    </xf>
    <xf numFmtId="0" fontId="21" fillId="4" borderId="1" xfId="0" applyFont="1" applyFill="1" applyBorder="1" applyAlignment="1">
      <alignment horizontal="left" vertical="top"/>
    </xf>
    <xf numFmtId="3" fontId="21" fillId="4" borderId="0" xfId="0" applyNumberFormat="1" applyFont="1" applyFill="1" applyBorder="1" applyAlignment="1">
      <alignment vertical="top"/>
    </xf>
    <xf numFmtId="0" fontId="22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7" fillId="4" borderId="1" xfId="0" applyFont="1" applyFill="1" applyBorder="1"/>
    <xf numFmtId="3" fontId="21" fillId="4" borderId="0" xfId="2" applyNumberFormat="1" applyFont="1" applyFill="1" applyBorder="1" applyAlignment="1">
      <alignment vertical="top"/>
    </xf>
    <xf numFmtId="0" fontId="22" fillId="4" borderId="2" xfId="0" applyFont="1" applyFill="1" applyBorder="1" applyAlignment="1">
      <alignment vertical="top"/>
    </xf>
    <xf numFmtId="0" fontId="21" fillId="4" borderId="0" xfId="0" applyFont="1" applyFill="1" applyBorder="1" applyAlignment="1">
      <alignment vertical="top" wrapText="1"/>
    </xf>
    <xf numFmtId="0" fontId="17" fillId="4" borderId="3" xfId="0" applyFont="1" applyFill="1" applyBorder="1"/>
    <xf numFmtId="0" fontId="17" fillId="4" borderId="4" xfId="0" applyFont="1" applyFill="1" applyBorder="1"/>
    <xf numFmtId="0" fontId="17" fillId="4" borderId="4" xfId="0" applyFont="1" applyFill="1" applyBorder="1" applyAlignment="1"/>
    <xf numFmtId="0" fontId="17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7" fillId="7" borderId="0" xfId="0" applyFont="1" applyFill="1" applyBorder="1"/>
    <xf numFmtId="0" fontId="17" fillId="7" borderId="0" xfId="0" applyFont="1" applyFill="1" applyBorder="1" applyAlignment="1">
      <alignment vertical="top"/>
    </xf>
    <xf numFmtId="0" fontId="17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7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9" fillId="4" borderId="0" xfId="0" applyFont="1" applyFill="1" applyAlignment="1">
      <alignment vertical="top"/>
    </xf>
    <xf numFmtId="0" fontId="19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7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8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3" fontId="20" fillId="4" borderId="0" xfId="2" applyNumberFormat="1" applyFont="1" applyFill="1" applyBorder="1" applyAlignment="1">
      <alignment vertical="top"/>
    </xf>
    <xf numFmtId="0" fontId="3" fillId="4" borderId="0" xfId="0" applyFont="1" applyFill="1" applyBorder="1" applyAlignment="1">
      <alignment horizontal="left" vertical="top"/>
    </xf>
    <xf numFmtId="0" fontId="17" fillId="4" borderId="4" xfId="0" applyFont="1" applyFill="1" applyBorder="1" applyAlignment="1">
      <alignment vertical="top"/>
    </xf>
    <xf numFmtId="0" fontId="17" fillId="4" borderId="4" xfId="0" applyFont="1" applyFill="1" applyBorder="1" applyAlignment="1">
      <alignment horizontal="right" vertical="top"/>
    </xf>
    <xf numFmtId="0" fontId="17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7" fillId="4" borderId="0" xfId="0" applyFont="1" applyFill="1" applyAlignment="1">
      <alignment wrapText="1"/>
    </xf>
    <xf numFmtId="0" fontId="17" fillId="4" borderId="0" xfId="0" applyFont="1" applyFill="1" applyBorder="1" applyAlignment="1">
      <alignment wrapText="1"/>
    </xf>
    <xf numFmtId="0" fontId="17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3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3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7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4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4" fillId="4" borderId="0" xfId="0" applyFont="1" applyFill="1" applyBorder="1"/>
    <xf numFmtId="0" fontId="24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0" fontId="18" fillId="4" borderId="2" xfId="0" applyFont="1" applyFill="1" applyBorder="1" applyAlignment="1">
      <alignment vertical="top"/>
    </xf>
    <xf numFmtId="0" fontId="18" fillId="4" borderId="0" xfId="0" applyFont="1" applyFill="1" applyBorder="1" applyAlignment="1">
      <alignment vertical="top"/>
    </xf>
    <xf numFmtId="0" fontId="25" fillId="4" borderId="1" xfId="0" applyFont="1" applyFill="1" applyBorder="1" applyAlignment="1">
      <alignment vertical="top"/>
    </xf>
    <xf numFmtId="3" fontId="18" fillId="4" borderId="0" xfId="2" applyNumberFormat="1" applyFont="1" applyFill="1" applyBorder="1" applyAlignment="1">
      <alignment vertical="top"/>
    </xf>
    <xf numFmtId="0" fontId="25" fillId="4" borderId="2" xfId="0" applyFont="1" applyFill="1" applyBorder="1" applyAlignment="1">
      <alignment vertical="top"/>
    </xf>
    <xf numFmtId="0" fontId="26" fillId="4" borderId="0" xfId="0" applyFont="1" applyFill="1"/>
    <xf numFmtId="3" fontId="17" fillId="4" borderId="0" xfId="0" applyNumberFormat="1" applyFont="1" applyFill="1" applyBorder="1" applyAlignment="1">
      <alignment vertical="top"/>
    </xf>
    <xf numFmtId="0" fontId="17" fillId="4" borderId="0" xfId="0" applyFont="1" applyFill="1" applyBorder="1" applyAlignment="1">
      <alignment horizontal="left" vertical="top"/>
    </xf>
    <xf numFmtId="3" fontId="17" fillId="4" borderId="0" xfId="2" applyNumberFormat="1" applyFont="1" applyFill="1" applyBorder="1" applyAlignment="1">
      <alignment vertical="top"/>
    </xf>
    <xf numFmtId="0" fontId="17" fillId="4" borderId="0" xfId="0" applyFont="1" applyFill="1" applyAlignment="1">
      <alignment horizontal="left"/>
    </xf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/>
    </xf>
    <xf numFmtId="0" fontId="17" fillId="4" borderId="4" xfId="0" applyFont="1" applyFill="1" applyBorder="1" applyAlignment="1" applyProtection="1">
      <protection locked="0"/>
    </xf>
    <xf numFmtId="0" fontId="17" fillId="4" borderId="0" xfId="0" applyFont="1" applyFill="1" applyBorder="1" applyAlignment="1" applyProtection="1">
      <protection locked="0"/>
    </xf>
    <xf numFmtId="0" fontId="17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7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8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8" fillId="4" borderId="2" xfId="0" applyFont="1" applyFill="1" applyBorder="1" applyAlignment="1" applyProtection="1">
      <alignment vertical="top"/>
    </xf>
    <xf numFmtId="0" fontId="17" fillId="4" borderId="1" xfId="0" applyFont="1" applyFill="1" applyBorder="1" applyAlignment="1" applyProtection="1"/>
    <xf numFmtId="0" fontId="23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7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7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21" fillId="4" borderId="0" xfId="0" applyNumberFormat="1" applyFont="1" applyFill="1" applyBorder="1" applyAlignment="1" applyProtection="1">
      <alignment horizontal="center" vertical="top"/>
      <protection locked="0"/>
    </xf>
    <xf numFmtId="3" fontId="21" fillId="4" borderId="0" xfId="0" applyNumberFormat="1" applyFont="1" applyFill="1" applyBorder="1" applyAlignment="1" applyProtection="1">
      <alignment horizontal="right" vertical="top"/>
    </xf>
    <xf numFmtId="0" fontId="25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7" fillId="4" borderId="0" xfId="0" applyFont="1" applyFill="1" applyBorder="1" applyAlignment="1" applyProtection="1">
      <alignment horizontal="center" vertical="top"/>
      <protection locked="0"/>
    </xf>
    <xf numFmtId="3" fontId="21" fillId="4" borderId="0" xfId="0" applyNumberFormat="1" applyFont="1" applyFill="1" applyBorder="1" applyAlignment="1" applyProtection="1">
      <alignment horizontal="center" vertical="top"/>
    </xf>
    <xf numFmtId="3" fontId="12" fillId="4" borderId="0" xfId="0" applyNumberFormat="1" applyFont="1" applyFill="1" applyBorder="1" applyAlignment="1" applyProtection="1">
      <alignment horizontal="right" vertical="top"/>
      <protection locked="0"/>
    </xf>
    <xf numFmtId="0" fontId="25" fillId="4" borderId="3" xfId="0" applyFont="1" applyFill="1" applyBorder="1" applyAlignment="1" applyProtection="1"/>
    <xf numFmtId="0" fontId="21" fillId="4" borderId="4" xfId="0" applyFont="1" applyFill="1" applyBorder="1" applyAlignment="1" applyProtection="1">
      <alignment vertical="top"/>
    </xf>
    <xf numFmtId="3" fontId="21" fillId="4" borderId="4" xfId="0" applyNumberFormat="1" applyFont="1" applyFill="1" applyBorder="1" applyAlignment="1" applyProtection="1">
      <alignment horizontal="center" vertical="top"/>
    </xf>
    <xf numFmtId="3" fontId="21" fillId="4" borderId="4" xfId="0" applyNumberFormat="1" applyFont="1" applyFill="1" applyBorder="1" applyAlignment="1" applyProtection="1">
      <alignment horizontal="right" vertical="top"/>
    </xf>
    <xf numFmtId="0" fontId="25" fillId="4" borderId="5" xfId="0" applyFont="1" applyFill="1" applyBorder="1" applyAlignment="1" applyProtection="1">
      <alignment vertical="top"/>
    </xf>
    <xf numFmtId="0" fontId="17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7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6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43" fontId="3" fillId="4" borderId="0" xfId="2" applyFont="1" applyFill="1" applyBorder="1" applyAlignment="1" applyProtection="1">
      <alignment vertical="top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7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8" fillId="4" borderId="0" xfId="0" applyNumberFormat="1" applyFont="1" applyFill="1" applyBorder="1" applyAlignment="1" applyProtection="1">
      <alignment horizontal="right" vertical="top"/>
      <protection locked="0"/>
    </xf>
    <xf numFmtId="3" fontId="18" fillId="4" borderId="0" xfId="0" applyNumberFormat="1" applyFont="1" applyFill="1" applyBorder="1" applyAlignment="1" applyProtection="1">
      <alignment horizontal="right" vertical="top"/>
    </xf>
    <xf numFmtId="0" fontId="18" fillId="4" borderId="0" xfId="0" applyFont="1" applyFill="1" applyBorder="1" applyAlignment="1">
      <alignment horizontal="left" vertical="top" wrapText="1"/>
    </xf>
    <xf numFmtId="3" fontId="17" fillId="4" borderId="0" xfId="0" applyNumberFormat="1" applyFont="1" applyFill="1" applyBorder="1" applyAlignment="1">
      <alignment horizontal="right" vertical="top"/>
    </xf>
    <xf numFmtId="3" fontId="18" fillId="4" borderId="0" xfId="0" applyNumberFormat="1" applyFont="1" applyFill="1" applyBorder="1" applyAlignment="1">
      <alignment horizontal="right" vertical="top"/>
    </xf>
    <xf numFmtId="3" fontId="17" fillId="4" borderId="0" xfId="0" applyNumberFormat="1" applyFont="1" applyFill="1" applyBorder="1" applyAlignment="1" applyProtection="1">
      <alignment horizontal="right" vertical="top"/>
      <protection locked="0"/>
    </xf>
    <xf numFmtId="3" fontId="18" fillId="4" borderId="14" xfId="0" applyNumberFormat="1" applyFont="1" applyFill="1" applyBorder="1" applyAlignment="1">
      <alignment horizontal="right" vertical="top"/>
    </xf>
    <xf numFmtId="3" fontId="26" fillId="4" borderId="0" xfId="0" applyNumberFormat="1" applyFont="1" applyFill="1" applyAlignment="1">
      <alignment horizontal="center"/>
    </xf>
    <xf numFmtId="0" fontId="18" fillId="4" borderId="3" xfId="0" applyFont="1" applyFill="1" applyBorder="1" applyAlignment="1">
      <alignment vertical="top"/>
    </xf>
    <xf numFmtId="3" fontId="18" fillId="4" borderId="4" xfId="0" applyNumberFormat="1" applyFont="1" applyFill="1" applyBorder="1" applyAlignment="1">
      <alignment horizontal="right" vertical="top"/>
    </xf>
    <xf numFmtId="0" fontId="12" fillId="4" borderId="5" xfId="0" applyFont="1" applyFill="1" applyBorder="1" applyAlignment="1">
      <alignment vertical="top" wrapText="1"/>
    </xf>
    <xf numFmtId="0" fontId="17" fillId="4" borderId="6" xfId="0" applyFont="1" applyFill="1" applyBorder="1" applyAlignment="1">
      <alignment vertical="top"/>
    </xf>
    <xf numFmtId="0" fontId="12" fillId="4" borderId="6" xfId="0" applyFont="1" applyFill="1" applyBorder="1" applyAlignment="1">
      <alignment vertical="top" wrapText="1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7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9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7" fillId="4" borderId="1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wrapText="1"/>
    </xf>
    <xf numFmtId="0" fontId="17" fillId="4" borderId="0" xfId="0" applyFont="1" applyFill="1" applyAlignment="1">
      <alignment horizontal="left" wrapText="1"/>
    </xf>
    <xf numFmtId="43" fontId="17" fillId="4" borderId="0" xfId="2" applyFont="1" applyFill="1" applyAlignment="1">
      <alignment horizontal="right" wrapText="1"/>
    </xf>
    <xf numFmtId="0" fontId="17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7" fillId="4" borderId="4" xfId="2" applyFont="1" applyFill="1" applyBorder="1"/>
    <xf numFmtId="0" fontId="26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7" fillId="0" borderId="0" xfId="0" applyFont="1"/>
    <xf numFmtId="0" fontId="18" fillId="7" borderId="9" xfId="0" applyFont="1" applyFill="1" applyBorder="1" applyAlignment="1">
      <alignment horizontal="center"/>
    </xf>
    <xf numFmtId="0" fontId="17" fillId="0" borderId="7" xfId="0" applyFont="1" applyBorder="1"/>
    <xf numFmtId="0" fontId="17" fillId="0" borderId="8" xfId="0" applyFont="1" applyBorder="1"/>
    <xf numFmtId="0" fontId="17" fillId="0" borderId="0" xfId="0" applyFont="1" applyBorder="1"/>
    <xf numFmtId="0" fontId="17" fillId="0" borderId="2" xfId="0" applyFont="1" applyBorder="1"/>
    <xf numFmtId="0" fontId="17" fillId="0" borderId="4" xfId="0" applyFont="1" applyBorder="1"/>
    <xf numFmtId="0" fontId="17" fillId="0" borderId="5" xfId="0" applyFont="1" applyBorder="1"/>
    <xf numFmtId="0" fontId="28" fillId="0" borderId="4" xfId="0" applyFont="1" applyBorder="1"/>
    <xf numFmtId="0" fontId="1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31" fillId="4" borderId="0" xfId="0" applyFont="1" applyFill="1" applyBorder="1" applyAlignment="1">
      <alignment horizontal="right"/>
    </xf>
    <xf numFmtId="0" fontId="18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2" fillId="4" borderId="0" xfId="0" applyFont="1" applyFill="1" applyBorder="1"/>
    <xf numFmtId="0" fontId="18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30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30" fillId="4" borderId="18" xfId="0" applyNumberFormat="1" applyFont="1" applyFill="1" applyBorder="1"/>
    <xf numFmtId="167" fontId="30" fillId="4" borderId="19" xfId="0" applyNumberFormat="1" applyFont="1" applyFill="1" applyBorder="1"/>
    <xf numFmtId="0" fontId="28" fillId="4" borderId="0" xfId="0" applyFont="1" applyFill="1" applyBorder="1"/>
    <xf numFmtId="167" fontId="17" fillId="4" borderId="18" xfId="0" applyNumberFormat="1" applyFont="1" applyFill="1" applyBorder="1"/>
    <xf numFmtId="167" fontId="17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8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30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30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30" fillId="4" borderId="4" xfId="0" applyNumberFormat="1" applyFont="1" applyFill="1" applyBorder="1"/>
    <xf numFmtId="167" fontId="30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7" fillId="4" borderId="17" xfId="0" applyNumberFormat="1" applyFont="1" applyFill="1" applyBorder="1"/>
    <xf numFmtId="167" fontId="17" fillId="4" borderId="17" xfId="0" applyNumberFormat="1" applyFont="1" applyFill="1" applyBorder="1"/>
    <xf numFmtId="168" fontId="17" fillId="4" borderId="18" xfId="0" applyNumberFormat="1" applyFont="1" applyFill="1" applyBorder="1"/>
    <xf numFmtId="0" fontId="17" fillId="7" borderId="16" xfId="0" applyFont="1" applyFill="1" applyBorder="1"/>
    <xf numFmtId="0" fontId="18" fillId="7" borderId="17" xfId="6" applyFont="1" applyFill="1" applyBorder="1" applyAlignment="1">
      <alignment horizontal="left" vertical="center" wrapText="1"/>
    </xf>
    <xf numFmtId="4" fontId="18" fillId="7" borderId="17" xfId="5" applyNumberFormat="1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wrapText="1"/>
    </xf>
    <xf numFmtId="0" fontId="17" fillId="0" borderId="17" xfId="0" applyFont="1" applyFill="1" applyBorder="1" applyAlignment="1">
      <alignment wrapText="1"/>
    </xf>
    <xf numFmtId="4" fontId="17" fillId="0" borderId="17" xfId="0" applyNumberFormat="1" applyFont="1" applyBorder="1" applyAlignment="1"/>
    <xf numFmtId="0" fontId="17" fillId="0" borderId="1" xfId="0" applyFont="1" applyFill="1" applyBorder="1" applyAlignment="1">
      <alignment wrapText="1"/>
    </xf>
    <xf numFmtId="0" fontId="17" fillId="0" borderId="18" xfId="0" applyFont="1" applyFill="1" applyBorder="1" applyAlignment="1">
      <alignment wrapText="1"/>
    </xf>
    <xf numFmtId="4" fontId="17" fillId="0" borderId="18" xfId="5" applyNumberFormat="1" applyFont="1" applyBorder="1" applyAlignment="1"/>
    <xf numFmtId="0" fontId="17" fillId="4" borderId="18" xfId="0" applyFont="1" applyFill="1" applyBorder="1"/>
    <xf numFmtId="0" fontId="17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7" fillId="0" borderId="17" xfId="0" applyNumberFormat="1" applyFont="1" applyFill="1" applyBorder="1" applyAlignment="1">
      <alignment wrapText="1"/>
    </xf>
    <xf numFmtId="4" fontId="17" fillId="0" borderId="7" xfId="5" applyNumberFormat="1" applyFont="1" applyFill="1" applyBorder="1" applyAlignment="1">
      <alignment wrapText="1"/>
    </xf>
    <xf numFmtId="4" fontId="17" fillId="0" borderId="17" xfId="5" applyNumberFormat="1" applyFont="1" applyFill="1" applyBorder="1" applyAlignment="1">
      <alignment wrapText="1"/>
    </xf>
    <xf numFmtId="49" fontId="17" fillId="0" borderId="1" xfId="0" applyNumberFormat="1" applyFont="1" applyFill="1" applyBorder="1" applyAlignment="1">
      <alignment wrapText="1"/>
    </xf>
    <xf numFmtId="49" fontId="17" fillId="0" borderId="18" xfId="0" applyNumberFormat="1" applyFont="1" applyFill="1" applyBorder="1" applyAlignment="1">
      <alignment wrapText="1"/>
    </xf>
    <xf numFmtId="4" fontId="17" fillId="0" borderId="0" xfId="5" applyNumberFormat="1" applyFont="1" applyFill="1" applyBorder="1" applyAlignment="1">
      <alignment wrapText="1"/>
    </xf>
    <xf numFmtId="4" fontId="17" fillId="0" borderId="18" xfId="5" applyNumberFormat="1" applyFont="1" applyFill="1" applyBorder="1" applyAlignment="1">
      <alignment wrapText="1"/>
    </xf>
    <xf numFmtId="49" fontId="17" fillId="0" borderId="3" xfId="0" applyNumberFormat="1" applyFont="1" applyFill="1" applyBorder="1" applyAlignment="1">
      <alignment wrapText="1"/>
    </xf>
    <xf numFmtId="49" fontId="17" fillId="0" borderId="19" xfId="0" applyNumberFormat="1" applyFont="1" applyFill="1" applyBorder="1" applyAlignment="1">
      <alignment wrapText="1"/>
    </xf>
    <xf numFmtId="4" fontId="17" fillId="0" borderId="4" xfId="5" applyNumberFormat="1" applyFont="1" applyFill="1" applyBorder="1" applyAlignment="1">
      <alignment wrapText="1"/>
    </xf>
    <xf numFmtId="4" fontId="17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8" fillId="7" borderId="16" xfId="6" applyFont="1" applyFill="1" applyBorder="1" applyAlignment="1">
      <alignment horizontal="left" vertical="center" wrapText="1"/>
    </xf>
    <xf numFmtId="4" fontId="18" fillId="7" borderId="16" xfId="5" applyNumberFormat="1" applyFont="1" applyFill="1" applyBorder="1" applyAlignment="1">
      <alignment horizontal="center" vertical="center" wrapText="1"/>
    </xf>
    <xf numFmtId="0" fontId="18" fillId="7" borderId="17" xfId="6" applyFont="1" applyFill="1" applyBorder="1" applyAlignment="1">
      <alignment horizontal="center" vertical="center" wrapText="1"/>
    </xf>
    <xf numFmtId="167" fontId="30" fillId="4" borderId="8" xfId="0" applyNumberFormat="1" applyFont="1" applyFill="1" applyBorder="1"/>
    <xf numFmtId="0" fontId="30" fillId="4" borderId="0" xfId="0" applyFont="1" applyFill="1"/>
    <xf numFmtId="0" fontId="18" fillId="7" borderId="16" xfId="6" applyFont="1" applyFill="1" applyBorder="1" applyAlignment="1">
      <alignment horizontal="center" vertical="center" wrapText="1"/>
    </xf>
    <xf numFmtId="4" fontId="17" fillId="4" borderId="0" xfId="0" applyNumberFormat="1" applyFont="1" applyFill="1" applyBorder="1"/>
    <xf numFmtId="4" fontId="33" fillId="7" borderId="16" xfId="0" applyNumberFormat="1" applyFont="1" applyFill="1" applyBorder="1" applyAlignment="1">
      <alignment horizontal="center" vertical="center"/>
    </xf>
    <xf numFmtId="0" fontId="17" fillId="0" borderId="16" xfId="0" applyFont="1" applyBorder="1"/>
    <xf numFmtId="0" fontId="34" fillId="0" borderId="16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43" fontId="34" fillId="0" borderId="16" xfId="2" applyFont="1" applyBorder="1" applyAlignment="1">
      <alignment horizontal="center" vertical="center"/>
    </xf>
    <xf numFmtId="43" fontId="35" fillId="0" borderId="16" xfId="2" applyFont="1" applyBorder="1" applyAlignment="1">
      <alignment horizontal="center" vertical="center"/>
    </xf>
    <xf numFmtId="0" fontId="34" fillId="4" borderId="0" xfId="0" applyFont="1" applyFill="1" applyAlignment="1">
      <alignment horizontal="center" vertical="center"/>
    </xf>
    <xf numFmtId="43" fontId="33" fillId="7" borderId="16" xfId="2" applyFont="1" applyFill="1" applyBorder="1" applyAlignment="1">
      <alignment horizontal="center" vertical="center"/>
    </xf>
    <xf numFmtId="4" fontId="33" fillId="7" borderId="16" xfId="0" applyNumberFormat="1" applyFont="1" applyFill="1" applyBorder="1" applyAlignment="1">
      <alignment horizontal="right" vertical="center"/>
    </xf>
    <xf numFmtId="43" fontId="33" fillId="0" borderId="16" xfId="2" applyFont="1" applyBorder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4" fontId="17" fillId="4" borderId="0" xfId="0" applyNumberFormat="1" applyFont="1" applyFill="1"/>
    <xf numFmtId="0" fontId="36" fillId="0" borderId="0" xfId="0" applyFont="1"/>
    <xf numFmtId="4" fontId="35" fillId="0" borderId="16" xfId="0" applyNumberFormat="1" applyFont="1" applyBorder="1" applyAlignment="1">
      <alignment horizontal="center" vertical="center"/>
    </xf>
    <xf numFmtId="0" fontId="33" fillId="7" borderId="16" xfId="0" applyFont="1" applyFill="1" applyBorder="1" applyAlignment="1">
      <alignment vertical="center"/>
    </xf>
    <xf numFmtId="43" fontId="17" fillId="4" borderId="0" xfId="2" applyNumberFormat="1" applyFont="1" applyFill="1" applyBorder="1"/>
    <xf numFmtId="169" fontId="17" fillId="4" borderId="0" xfId="0" applyNumberFormat="1" applyFont="1" applyFill="1" applyBorder="1"/>
    <xf numFmtId="168" fontId="30" fillId="4" borderId="8" xfId="0" applyNumberFormat="1" applyFont="1" applyFill="1" applyBorder="1"/>
    <xf numFmtId="168" fontId="30" fillId="4" borderId="2" xfId="0" applyNumberFormat="1" applyFont="1" applyFill="1" applyBorder="1"/>
    <xf numFmtId="0" fontId="17" fillId="0" borderId="0" xfId="0" applyFont="1" applyBorder="1" applyAlignment="1"/>
    <xf numFmtId="0" fontId="17" fillId="0" borderId="0" xfId="0" applyFont="1" applyAlignment="1"/>
    <xf numFmtId="0" fontId="12" fillId="7" borderId="0" xfId="0" applyFont="1" applyFill="1" applyBorder="1" applyAlignment="1">
      <alignment horizontal="center"/>
    </xf>
    <xf numFmtId="0" fontId="18" fillId="4" borderId="0" xfId="4" applyFont="1" applyFill="1"/>
    <xf numFmtId="0" fontId="18" fillId="4" borderId="0" xfId="4" applyFont="1" applyFill="1" applyBorder="1"/>
    <xf numFmtId="0" fontId="18" fillId="4" borderId="0" xfId="4" applyFont="1" applyFill="1" applyBorder="1" applyAlignment="1">
      <alignment horizontal="center"/>
    </xf>
    <xf numFmtId="0" fontId="18" fillId="4" borderId="4" xfId="4" applyFont="1" applyFill="1" applyBorder="1" applyAlignment="1">
      <alignment horizontal="center"/>
    </xf>
    <xf numFmtId="0" fontId="18" fillId="4" borderId="0" xfId="4" applyFont="1" applyFill="1" applyAlignment="1">
      <alignment horizontal="center"/>
    </xf>
    <xf numFmtId="0" fontId="18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7" fillId="4" borderId="0" xfId="4" applyFont="1" applyFill="1"/>
    <xf numFmtId="0" fontId="37" fillId="4" borderId="11" xfId="4" applyFont="1" applyFill="1" applyBorder="1"/>
    <xf numFmtId="0" fontId="37" fillId="4" borderId="7" xfId="4" applyFont="1" applyFill="1" applyBorder="1"/>
    <xf numFmtId="0" fontId="37" fillId="4" borderId="8" xfId="4" applyFont="1" applyFill="1" applyBorder="1"/>
    <xf numFmtId="43" fontId="37" fillId="4" borderId="8" xfId="2" applyFont="1" applyFill="1" applyBorder="1" applyAlignment="1">
      <alignment horizontal="center"/>
    </xf>
    <xf numFmtId="43" fontId="37" fillId="4" borderId="17" xfId="2" applyFont="1" applyFill="1" applyBorder="1" applyAlignment="1">
      <alignment horizontal="center"/>
    </xf>
    <xf numFmtId="43" fontId="34" fillId="4" borderId="18" xfId="2" applyFont="1" applyFill="1" applyBorder="1" applyAlignment="1">
      <alignment vertical="center" wrapText="1"/>
    </xf>
    <xf numFmtId="0" fontId="37" fillId="4" borderId="1" xfId="4" applyFont="1" applyFill="1" applyBorder="1" applyAlignment="1">
      <alignment horizontal="center" vertical="center"/>
    </xf>
    <xf numFmtId="0" fontId="38" fillId="4" borderId="0" xfId="4" applyFont="1" applyFill="1"/>
    <xf numFmtId="0" fontId="37" fillId="4" borderId="3" xfId="4" applyFont="1" applyFill="1" applyBorder="1" applyAlignment="1">
      <alignment horizontal="center" vertical="center"/>
    </xf>
    <xf numFmtId="0" fontId="37" fillId="4" borderId="4" xfId="4" applyFont="1" applyFill="1" applyBorder="1" applyAlignment="1">
      <alignment horizontal="center" vertical="center"/>
    </xf>
    <xf numFmtId="0" fontId="37" fillId="4" borderId="5" xfId="4" applyFont="1" applyFill="1" applyBorder="1" applyAlignment="1">
      <alignment wrapText="1"/>
    </xf>
    <xf numFmtId="43" fontId="37" fillId="4" borderId="19" xfId="2" applyFont="1" applyFill="1" applyBorder="1" applyAlignment="1">
      <alignment horizontal="center"/>
    </xf>
    <xf numFmtId="0" fontId="38" fillId="4" borderId="9" xfId="4" applyFont="1" applyFill="1" applyBorder="1" applyAlignment="1">
      <alignment horizontal="centerContinuous"/>
    </xf>
    <xf numFmtId="0" fontId="38" fillId="4" borderId="6" xfId="4" applyFont="1" applyFill="1" applyBorder="1" applyAlignment="1">
      <alignment horizontal="centerContinuous"/>
    </xf>
    <xf numFmtId="0" fontId="38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8" fillId="4" borderId="1" xfId="4" applyFont="1" applyFill="1" applyBorder="1" applyAlignment="1">
      <alignment horizontal="left"/>
    </xf>
    <xf numFmtId="43" fontId="33" fillId="4" borderId="18" xfId="2" applyFont="1" applyFill="1" applyBorder="1" applyAlignment="1">
      <alignment vertical="center" wrapText="1"/>
    </xf>
    <xf numFmtId="0" fontId="34" fillId="4" borderId="2" xfId="0" applyFont="1" applyFill="1" applyBorder="1" applyAlignment="1">
      <alignment vertical="center" wrapText="1"/>
    </xf>
    <xf numFmtId="0" fontId="18" fillId="0" borderId="0" xfId="0" applyFont="1"/>
    <xf numFmtId="0" fontId="12" fillId="7" borderId="16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justify" vertical="center" wrapText="1"/>
    </xf>
    <xf numFmtId="0" fontId="17" fillId="4" borderId="2" xfId="0" applyFont="1" applyFill="1" applyBorder="1" applyAlignment="1">
      <alignment horizontal="justify" vertical="center" wrapText="1"/>
    </xf>
    <xf numFmtId="0" fontId="17" fillId="4" borderId="1" xfId="0" applyFont="1" applyFill="1" applyBorder="1" applyAlignment="1">
      <alignment horizontal="justify" vertical="top" wrapText="1"/>
    </xf>
    <xf numFmtId="43" fontId="17" fillId="4" borderId="18" xfId="2" applyFont="1" applyFill="1" applyBorder="1" applyAlignment="1">
      <alignment horizontal="right" vertical="top" wrapText="1"/>
    </xf>
    <xf numFmtId="0" fontId="17" fillId="4" borderId="2" xfId="0" applyFont="1" applyFill="1" applyBorder="1" applyAlignment="1">
      <alignment horizontal="justify" vertical="top" wrapText="1"/>
    </xf>
    <xf numFmtId="0" fontId="17" fillId="4" borderId="3" xfId="0" applyFont="1" applyFill="1" applyBorder="1" applyAlignment="1">
      <alignment horizontal="justify" vertical="top" wrapText="1"/>
    </xf>
    <xf numFmtId="0" fontId="17" fillId="4" borderId="5" xfId="0" applyFont="1" applyFill="1" applyBorder="1" applyAlignment="1">
      <alignment horizontal="justify" vertical="top" wrapText="1"/>
    </xf>
    <xf numFmtId="43" fontId="17" fillId="4" borderId="19" xfId="2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  <xf numFmtId="0" fontId="18" fillId="4" borderId="5" xfId="0" applyFont="1" applyFill="1" applyBorder="1" applyAlignment="1">
      <alignment horizontal="justify" vertical="top" wrapText="1"/>
    </xf>
    <xf numFmtId="43" fontId="18" fillId="4" borderId="19" xfId="2" applyFont="1" applyFill="1" applyBorder="1" applyAlignment="1">
      <alignment horizontal="right" vertical="top" wrapText="1"/>
    </xf>
    <xf numFmtId="0" fontId="17" fillId="4" borderId="11" xfId="0" applyFont="1" applyFill="1" applyBorder="1" applyAlignment="1">
      <alignment horizontal="justify" vertical="center" wrapText="1"/>
    </xf>
    <xf numFmtId="0" fontId="17" fillId="4" borderId="8" xfId="0" applyFont="1" applyFill="1" applyBorder="1" applyAlignment="1">
      <alignment horizontal="justify" vertical="center" wrapText="1"/>
    </xf>
    <xf numFmtId="43" fontId="17" fillId="4" borderId="17" xfId="2" applyFont="1" applyFill="1" applyBorder="1" applyAlignment="1">
      <alignment horizontal="justify" vertical="center" wrapText="1"/>
    </xf>
    <xf numFmtId="0" fontId="18" fillId="4" borderId="2" xfId="0" applyFont="1" applyFill="1" applyBorder="1" applyAlignment="1">
      <alignment horizontal="justify" vertical="center" wrapText="1"/>
    </xf>
    <xf numFmtId="43" fontId="17" fillId="4" borderId="18" xfId="2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justify" vertical="center" wrapText="1"/>
    </xf>
    <xf numFmtId="0" fontId="18" fillId="4" borderId="3" xfId="0" applyFont="1" applyFill="1" applyBorder="1" applyAlignment="1">
      <alignment horizontal="justify" vertical="center" wrapText="1"/>
    </xf>
    <xf numFmtId="0" fontId="18" fillId="4" borderId="5" xfId="0" applyFont="1" applyFill="1" applyBorder="1" applyAlignment="1">
      <alignment horizontal="justify" vertical="center" wrapText="1"/>
    </xf>
    <xf numFmtId="43" fontId="17" fillId="4" borderId="19" xfId="2" applyFont="1" applyFill="1" applyBorder="1" applyAlignment="1">
      <alignment horizontal="justify" vertical="center" wrapText="1"/>
    </xf>
    <xf numFmtId="43" fontId="18" fillId="4" borderId="19" xfId="2" applyFont="1" applyFill="1" applyBorder="1" applyAlignment="1">
      <alignment horizontal="right" vertical="center" wrapText="1"/>
    </xf>
    <xf numFmtId="0" fontId="26" fillId="0" borderId="0" xfId="0" applyFont="1" applyAlignment="1">
      <alignment horizontal="center"/>
    </xf>
    <xf numFmtId="43" fontId="18" fillId="4" borderId="18" xfId="2" applyFont="1" applyFill="1" applyBorder="1" applyAlignment="1">
      <alignment horizontal="right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vertical="center" wrapText="1"/>
    </xf>
    <xf numFmtId="0" fontId="18" fillId="4" borderId="9" xfId="0" applyFont="1" applyFill="1" applyBorder="1" applyAlignment="1">
      <alignment horizontal="justify" vertical="center" wrapText="1"/>
    </xf>
    <xf numFmtId="0" fontId="18" fillId="4" borderId="10" xfId="0" applyFont="1" applyFill="1" applyBorder="1" applyAlignment="1">
      <alignment horizontal="justify" vertical="center" wrapText="1"/>
    </xf>
    <xf numFmtId="43" fontId="18" fillId="4" borderId="16" xfId="2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7" fillId="4" borderId="11" xfId="0" applyFont="1" applyFill="1" applyBorder="1" applyAlignment="1">
      <alignment horizontal="left" vertical="center" wrapText="1"/>
    </xf>
    <xf numFmtId="0" fontId="17" fillId="4" borderId="17" xfId="0" applyFont="1" applyFill="1" applyBorder="1" applyAlignment="1">
      <alignment horizontal="justify" vertical="center" wrapText="1"/>
    </xf>
    <xf numFmtId="43" fontId="18" fillId="4" borderId="18" xfId="0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vertical="top"/>
    </xf>
    <xf numFmtId="0" fontId="17" fillId="4" borderId="1" xfId="0" applyFont="1" applyFill="1" applyBorder="1" applyAlignment="1">
      <alignment horizontal="left" vertical="top"/>
    </xf>
    <xf numFmtId="0" fontId="17" fillId="4" borderId="2" xfId="0" applyFont="1" applyFill="1" applyBorder="1" applyAlignment="1">
      <alignment horizontal="justify" vertical="top"/>
    </xf>
    <xf numFmtId="0" fontId="17" fillId="4" borderId="18" xfId="0" applyFont="1" applyFill="1" applyBorder="1" applyAlignment="1">
      <alignment horizontal="right" vertical="top" wrapText="1"/>
    </xf>
    <xf numFmtId="43" fontId="18" fillId="4" borderId="18" xfId="2" applyFont="1" applyFill="1" applyBorder="1" applyAlignment="1">
      <alignment horizontal="right" vertical="top"/>
    </xf>
    <xf numFmtId="0" fontId="18" fillId="4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17" fillId="4" borderId="18" xfId="0" applyFont="1" applyFill="1" applyBorder="1" applyAlignment="1">
      <alignment horizontal="right" vertical="top"/>
    </xf>
    <xf numFmtId="43" fontId="17" fillId="4" borderId="18" xfId="2" applyFont="1" applyFill="1" applyBorder="1" applyAlignment="1">
      <alignment horizontal="right" vertical="top"/>
    </xf>
    <xf numFmtId="0" fontId="17" fillId="4" borderId="3" xfId="0" applyFont="1" applyFill="1" applyBorder="1" applyAlignment="1">
      <alignment horizontal="left" vertical="top"/>
    </xf>
    <xf numFmtId="0" fontId="17" fillId="4" borderId="5" xfId="0" applyFont="1" applyFill="1" applyBorder="1" applyAlignment="1">
      <alignment vertical="top"/>
    </xf>
    <xf numFmtId="43" fontId="17" fillId="4" borderId="19" xfId="2" applyFont="1" applyFill="1" applyBorder="1" applyAlignment="1">
      <alignment horizontal="right" vertical="top"/>
    </xf>
    <xf numFmtId="0" fontId="18" fillId="4" borderId="3" xfId="0" applyFont="1" applyFill="1" applyBorder="1" applyAlignment="1">
      <alignment horizontal="left" vertical="top"/>
    </xf>
    <xf numFmtId="0" fontId="18" fillId="4" borderId="5" xfId="0" applyFont="1" applyFill="1" applyBorder="1" applyAlignment="1">
      <alignment vertical="top"/>
    </xf>
    <xf numFmtId="43" fontId="18" fillId="4" borderId="19" xfId="2" applyFont="1" applyFill="1" applyBorder="1" applyAlignment="1">
      <alignment horizontal="right" vertical="top"/>
    </xf>
    <xf numFmtId="0" fontId="39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7" fillId="4" borderId="16" xfId="0" applyFont="1" applyFill="1" applyBorder="1"/>
    <xf numFmtId="0" fontId="19" fillId="4" borderId="16" xfId="0" applyFont="1" applyFill="1" applyBorder="1"/>
    <xf numFmtId="0" fontId="17" fillId="4" borderId="16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right"/>
    </xf>
    <xf numFmtId="0" fontId="17" fillId="0" borderId="7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justify" vertical="center" wrapText="1"/>
    </xf>
    <xf numFmtId="0" fontId="18" fillId="4" borderId="23" xfId="0" applyFont="1" applyFill="1" applyBorder="1" applyAlignment="1">
      <alignment horizontal="justify" vertical="center" wrapText="1"/>
    </xf>
    <xf numFmtId="0" fontId="17" fillId="4" borderId="24" xfId="0" applyFont="1" applyFill="1" applyBorder="1" applyAlignment="1">
      <alignment horizontal="right" vertical="center" wrapText="1"/>
    </xf>
    <xf numFmtId="0" fontId="17" fillId="4" borderId="28" xfId="0" applyFont="1" applyFill="1" applyBorder="1" applyAlignment="1">
      <alignment horizontal="right" vertical="center" wrapText="1"/>
    </xf>
    <xf numFmtId="0" fontId="17" fillId="4" borderId="29" xfId="0" applyFont="1" applyFill="1" applyBorder="1" applyAlignment="1">
      <alignment horizontal="right" vertical="center" wrapText="1"/>
    </xf>
    <xf numFmtId="0" fontId="17" fillId="4" borderId="30" xfId="0" applyFont="1" applyFill="1" applyBorder="1" applyAlignment="1">
      <alignment horizontal="right" vertical="center" wrapText="1"/>
    </xf>
    <xf numFmtId="0" fontId="17" fillId="4" borderId="0" xfId="0" applyFont="1" applyFill="1" applyBorder="1" applyAlignment="1">
      <alignment horizontal="right" vertical="center" wrapText="1"/>
    </xf>
    <xf numFmtId="0" fontId="17" fillId="4" borderId="31" xfId="0" applyFont="1" applyFill="1" applyBorder="1" applyAlignment="1">
      <alignment horizontal="right" vertical="center" wrapText="1"/>
    </xf>
    <xf numFmtId="0" fontId="18" fillId="4" borderId="22" xfId="0" applyFont="1" applyFill="1" applyBorder="1" applyAlignment="1">
      <alignment horizontal="justify" vertical="center" wrapText="1"/>
    </xf>
    <xf numFmtId="0" fontId="17" fillId="4" borderId="37" xfId="0" applyFont="1" applyFill="1" applyBorder="1" applyAlignment="1">
      <alignment horizontal="right" vertical="center" wrapText="1"/>
    </xf>
    <xf numFmtId="0" fontId="17" fillId="4" borderId="38" xfId="0" applyFont="1" applyFill="1" applyBorder="1" applyAlignment="1">
      <alignment horizontal="right" vertical="center" wrapText="1"/>
    </xf>
    <xf numFmtId="0" fontId="17" fillId="4" borderId="32" xfId="0" applyFont="1" applyFill="1" applyBorder="1" applyAlignment="1">
      <alignment horizontal="justify" vertical="center" wrapText="1"/>
    </xf>
    <xf numFmtId="0" fontId="18" fillId="4" borderId="33" xfId="0" applyFont="1" applyFill="1" applyBorder="1" applyAlignment="1">
      <alignment horizontal="justify" vertical="center" wrapText="1"/>
    </xf>
    <xf numFmtId="0" fontId="17" fillId="4" borderId="34" xfId="0" applyFont="1" applyFill="1" applyBorder="1" applyAlignment="1">
      <alignment horizontal="right" vertical="center" wrapText="1"/>
    </xf>
    <xf numFmtId="0" fontId="17" fillId="4" borderId="35" xfId="0" applyFont="1" applyFill="1" applyBorder="1" applyAlignment="1">
      <alignment horizontal="right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justify" vertical="center" wrapText="1"/>
    </xf>
    <xf numFmtId="0" fontId="17" fillId="4" borderId="29" xfId="0" applyFont="1" applyFill="1" applyBorder="1" applyAlignment="1">
      <alignment horizontal="justify" vertical="center" wrapText="1"/>
    </xf>
    <xf numFmtId="0" fontId="17" fillId="4" borderId="30" xfId="0" applyFont="1" applyFill="1" applyBorder="1" applyAlignment="1">
      <alignment horizontal="justify" vertical="center" wrapText="1"/>
    </xf>
    <xf numFmtId="0" fontId="17" fillId="4" borderId="20" xfId="0" applyFont="1" applyFill="1" applyBorder="1" applyAlignment="1">
      <alignment horizontal="justify" vertical="center" wrapText="1"/>
    </xf>
    <xf numFmtId="0" fontId="17" fillId="4" borderId="0" xfId="0" applyFont="1" applyFill="1" applyBorder="1" applyAlignment="1">
      <alignment horizontal="justify" vertical="center" wrapText="1"/>
    </xf>
    <xf numFmtId="0" fontId="18" fillId="4" borderId="32" xfId="0" applyFont="1" applyFill="1" applyBorder="1" applyAlignment="1">
      <alignment horizontal="justify" vertical="center" wrapText="1"/>
    </xf>
    <xf numFmtId="0" fontId="18" fillId="4" borderId="37" xfId="0" applyFont="1" applyFill="1" applyBorder="1" applyAlignment="1">
      <alignment horizontal="justify" vertical="center" wrapText="1"/>
    </xf>
    <xf numFmtId="0" fontId="18" fillId="4" borderId="34" xfId="0" applyFont="1" applyFill="1" applyBorder="1" applyAlignment="1">
      <alignment horizontal="right" vertical="center" wrapText="1"/>
    </xf>
    <xf numFmtId="0" fontId="18" fillId="4" borderId="35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justify" vertical="center" wrapText="1"/>
    </xf>
    <xf numFmtId="0" fontId="18" fillId="4" borderId="24" xfId="0" applyFont="1" applyFill="1" applyBorder="1" applyAlignment="1">
      <alignment horizontal="right" vertical="center" wrapText="1"/>
    </xf>
    <xf numFmtId="0" fontId="18" fillId="4" borderId="28" xfId="0" applyFont="1" applyFill="1" applyBorder="1" applyAlignment="1">
      <alignment horizontal="right" vertical="center" wrapText="1"/>
    </xf>
    <xf numFmtId="0" fontId="17" fillId="4" borderId="2" xfId="0" applyFont="1" applyFill="1" applyBorder="1" applyAlignment="1">
      <alignment horizontal="right" vertical="center" wrapText="1"/>
    </xf>
    <xf numFmtId="0" fontId="17" fillId="4" borderId="18" xfId="0" applyFont="1" applyFill="1" applyBorder="1" applyAlignment="1">
      <alignment horizontal="right" vertical="center" wrapText="1"/>
    </xf>
    <xf numFmtId="43" fontId="18" fillId="4" borderId="2" xfId="0" applyNumberFormat="1" applyFont="1" applyFill="1" applyBorder="1" applyAlignment="1">
      <alignment horizontal="right" vertical="center" wrapText="1"/>
    </xf>
    <xf numFmtId="0" fontId="18" fillId="4" borderId="2" xfId="0" applyFont="1" applyFill="1" applyBorder="1" applyAlignment="1">
      <alignment horizontal="right" vertical="center" wrapText="1"/>
    </xf>
    <xf numFmtId="0" fontId="18" fillId="4" borderId="18" xfId="0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horizontal="justify" vertical="center" wrapText="1"/>
    </xf>
    <xf numFmtId="0" fontId="17" fillId="4" borderId="4" xfId="0" applyFont="1" applyFill="1" applyBorder="1" applyAlignment="1">
      <alignment horizontal="justify" vertical="center" wrapText="1"/>
    </xf>
    <xf numFmtId="0" fontId="17" fillId="4" borderId="5" xfId="0" applyFont="1" applyFill="1" applyBorder="1" applyAlignment="1">
      <alignment horizontal="justify" vertical="center" wrapText="1"/>
    </xf>
    <xf numFmtId="0" fontId="17" fillId="4" borderId="5" xfId="0" applyFont="1" applyFill="1" applyBorder="1" applyAlignment="1">
      <alignment horizontal="right" vertical="center" wrapText="1"/>
    </xf>
    <xf numFmtId="0" fontId="17" fillId="4" borderId="19" xfId="0" applyFont="1" applyFill="1" applyBorder="1" applyAlignment="1">
      <alignment horizontal="right" vertical="center" wrapText="1"/>
    </xf>
    <xf numFmtId="0" fontId="18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7" fillId="0" borderId="18" xfId="0" applyFont="1" applyBorder="1"/>
    <xf numFmtId="43" fontId="18" fillId="4" borderId="18" xfId="0" applyNumberFormat="1" applyFont="1" applyFill="1" applyBorder="1" applyAlignment="1">
      <alignment horizontal="right" vertical="center" wrapText="1"/>
    </xf>
    <xf numFmtId="9" fontId="17" fillId="4" borderId="18" xfId="20" applyFont="1" applyFill="1" applyBorder="1"/>
    <xf numFmtId="9" fontId="17" fillId="0" borderId="18" xfId="20" applyFont="1" applyBorder="1"/>
    <xf numFmtId="49" fontId="17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vertical="center" wrapText="1"/>
    </xf>
    <xf numFmtId="0" fontId="17" fillId="4" borderId="7" xfId="0" applyFont="1" applyFill="1" applyBorder="1" applyAlignment="1">
      <alignment vertical="center" wrapText="1"/>
    </xf>
    <xf numFmtId="0" fontId="17" fillId="4" borderId="17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right" vertical="center" wrapText="1"/>
    </xf>
    <xf numFmtId="0" fontId="17" fillId="4" borderId="11" xfId="0" applyFont="1" applyFill="1" applyBorder="1" applyAlignment="1">
      <alignment horizontal="right" vertical="center" wrapText="1"/>
    </xf>
    <xf numFmtId="0" fontId="17" fillId="4" borderId="7" xfId="0" applyFont="1" applyFill="1" applyBorder="1" applyAlignment="1">
      <alignment horizontal="right" vertical="center" wrapText="1"/>
    </xf>
    <xf numFmtId="0" fontId="17" fillId="4" borderId="8" xfId="0" applyFont="1" applyFill="1" applyBorder="1" applyAlignment="1">
      <alignment horizontal="right" vertical="center" wrapText="1"/>
    </xf>
    <xf numFmtId="0" fontId="17" fillId="4" borderId="7" xfId="0" applyFont="1" applyFill="1" applyBorder="1"/>
    <xf numFmtId="0" fontId="17" fillId="4" borderId="1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vertical="center" wrapText="1"/>
    </xf>
    <xf numFmtId="0" fontId="17" fillId="4" borderId="18" xfId="0" applyFont="1" applyFill="1" applyBorder="1" applyAlignment="1">
      <alignment vertical="center" wrapText="1"/>
    </xf>
    <xf numFmtId="43" fontId="18" fillId="4" borderId="1" xfId="0" applyNumberFormat="1" applyFont="1" applyFill="1" applyBorder="1" applyAlignment="1">
      <alignment horizontal="right" vertical="center" wrapText="1"/>
    </xf>
    <xf numFmtId="43" fontId="18" fillId="4" borderId="0" xfId="0" applyNumberFormat="1" applyFont="1" applyFill="1" applyBorder="1" applyAlignment="1">
      <alignment horizontal="right" vertical="center" wrapText="1"/>
    </xf>
    <xf numFmtId="43" fontId="17" fillId="4" borderId="1" xfId="2" applyFont="1" applyFill="1" applyBorder="1" applyAlignment="1">
      <alignment horizontal="right" vertical="top" wrapText="1"/>
    </xf>
    <xf numFmtId="43" fontId="17" fillId="4" borderId="0" xfId="2" applyFont="1" applyFill="1" applyBorder="1" applyAlignment="1">
      <alignment horizontal="right" vertical="top" wrapText="1"/>
    </xf>
    <xf numFmtId="43" fontId="17" fillId="4" borderId="2" xfId="2" applyFont="1" applyFill="1" applyBorder="1" applyAlignment="1">
      <alignment horizontal="right" vertical="top" wrapText="1"/>
    </xf>
    <xf numFmtId="0" fontId="18" fillId="4" borderId="1" xfId="0" applyFont="1" applyFill="1" applyBorder="1" applyAlignment="1">
      <alignment horizontal="right" vertical="center" wrapText="1"/>
    </xf>
    <xf numFmtId="0" fontId="18" fillId="4" borderId="0" xfId="0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7" fillId="4" borderId="19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horizontal="right" vertical="center" wrapText="1"/>
    </xf>
    <xf numFmtId="0" fontId="17" fillId="4" borderId="4" xfId="0" applyFont="1" applyFill="1" applyBorder="1" applyAlignment="1">
      <alignment horizontal="right" vertical="center" wrapText="1"/>
    </xf>
    <xf numFmtId="0" fontId="18" fillId="4" borderId="19" xfId="0" applyFont="1" applyFill="1" applyBorder="1"/>
    <xf numFmtId="0" fontId="18" fillId="0" borderId="3" xfId="0" applyFont="1" applyBorder="1"/>
    <xf numFmtId="0" fontId="18" fillId="0" borderId="19" xfId="0" applyFont="1" applyBorder="1"/>
    <xf numFmtId="0" fontId="18" fillId="0" borderId="4" xfId="0" applyFont="1" applyBorder="1"/>
    <xf numFmtId="0" fontId="18" fillId="0" borderId="16" xfId="0" applyFont="1" applyBorder="1"/>
    <xf numFmtId="0" fontId="18" fillId="3" borderId="41" xfId="0" applyFont="1" applyFill="1" applyBorder="1" applyAlignment="1">
      <alignment horizontal="center" vertical="center" wrapText="1"/>
    </xf>
    <xf numFmtId="0" fontId="18" fillId="3" borderId="42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justify" vertical="center" wrapText="1"/>
    </xf>
    <xf numFmtId="0" fontId="17" fillId="4" borderId="37" xfId="0" applyFont="1" applyFill="1" applyBorder="1" applyAlignment="1">
      <alignment horizontal="justify" vertical="center" wrapText="1"/>
    </xf>
    <xf numFmtId="0" fontId="17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2" fillId="4" borderId="9" xfId="4" applyFont="1" applyFill="1" applyBorder="1" applyAlignment="1">
      <alignment horizontal="centerContinuous"/>
    </xf>
    <xf numFmtId="0" fontId="42" fillId="4" borderId="6" xfId="4" applyFont="1" applyFill="1" applyBorder="1" applyAlignment="1">
      <alignment horizontal="centerContinuous"/>
    </xf>
    <xf numFmtId="0" fontId="42" fillId="4" borderId="10" xfId="4" applyFont="1" applyFill="1" applyBorder="1" applyAlignment="1">
      <alignment horizontal="left" wrapText="1" indent="1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8" xfId="0" applyBorder="1"/>
    <xf numFmtId="0" fontId="0" fillId="0" borderId="19" xfId="0" applyBorder="1"/>
    <xf numFmtId="49" fontId="12" fillId="4" borderId="18" xfId="0" applyNumberFormat="1" applyFont="1" applyFill="1" applyBorder="1" applyAlignment="1">
      <alignment horizontal="left" wrapText="1"/>
    </xf>
    <xf numFmtId="49" fontId="12" fillId="4" borderId="17" xfId="0" applyNumberFormat="1" applyFont="1" applyFill="1" applyBorder="1" applyAlignment="1">
      <alignment horizontal="left" wrapText="1"/>
    </xf>
    <xf numFmtId="0" fontId="18" fillId="4" borderId="1" xfId="0" applyFont="1" applyFill="1" applyBorder="1"/>
    <xf numFmtId="0" fontId="18" fillId="4" borderId="11" xfId="0" applyFont="1" applyFill="1" applyBorder="1"/>
    <xf numFmtId="43" fontId="12" fillId="7" borderId="16" xfId="2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4" fillId="4" borderId="0" xfId="0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34" fillId="0" borderId="0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3" fontId="17" fillId="0" borderId="0" xfId="0" applyNumberFormat="1" applyFont="1"/>
    <xf numFmtId="4" fontId="17" fillId="4" borderId="18" xfId="0" applyNumberFormat="1" applyFont="1" applyFill="1" applyBorder="1" applyAlignment="1">
      <alignment horizontal="right" vertical="top"/>
    </xf>
    <xf numFmtId="4" fontId="17" fillId="4" borderId="18" xfId="0" applyNumberFormat="1" applyFont="1" applyFill="1" applyBorder="1" applyAlignment="1">
      <alignment horizontal="right" vertical="top" wrapText="1"/>
    </xf>
    <xf numFmtId="4" fontId="17" fillId="4" borderId="18" xfId="2" applyNumberFormat="1" applyFont="1" applyFill="1" applyBorder="1" applyAlignment="1">
      <alignment horizontal="right" vertical="top"/>
    </xf>
    <xf numFmtId="4" fontId="18" fillId="4" borderId="18" xfId="0" applyNumberFormat="1" applyFont="1" applyFill="1" applyBorder="1" applyAlignment="1">
      <alignment horizontal="right" vertical="top" wrapText="1"/>
    </xf>
    <xf numFmtId="43" fontId="33" fillId="4" borderId="2" xfId="2" applyFont="1" applyFill="1" applyBorder="1" applyAlignment="1">
      <alignment vertical="center" wrapText="1"/>
    </xf>
    <xf numFmtId="43" fontId="34" fillId="4" borderId="16" xfId="2" applyFont="1" applyFill="1" applyBorder="1" applyAlignment="1">
      <alignment vertical="center" wrapText="1"/>
    </xf>
    <xf numFmtId="43" fontId="33" fillId="0" borderId="18" xfId="2" applyFont="1" applyFill="1" applyBorder="1" applyAlignment="1">
      <alignment vertical="center" wrapText="1"/>
    </xf>
    <xf numFmtId="43" fontId="34" fillId="0" borderId="18" xfId="2" applyFont="1" applyFill="1" applyBorder="1" applyAlignment="1">
      <alignment vertical="center" wrapText="1"/>
    </xf>
    <xf numFmtId="4" fontId="0" fillId="0" borderId="0" xfId="0" applyNumberFormat="1"/>
    <xf numFmtId="4" fontId="18" fillId="4" borderId="18" xfId="2" applyNumberFormat="1" applyFont="1" applyFill="1" applyBorder="1" applyAlignment="1">
      <alignment horizontal="right" vertical="top"/>
    </xf>
    <xf numFmtId="0" fontId="33" fillId="4" borderId="1" xfId="0" applyFont="1" applyFill="1" applyBorder="1" applyAlignment="1">
      <alignment horizontal="left" vertical="center" wrapText="1"/>
    </xf>
    <xf numFmtId="0" fontId="12" fillId="7" borderId="16" xfId="0" applyFont="1" applyFill="1" applyBorder="1" applyAlignment="1">
      <alignment horizontal="center" vertical="center" wrapText="1"/>
    </xf>
    <xf numFmtId="43" fontId="18" fillId="0" borderId="0" xfId="0" applyNumberFormat="1" applyFont="1"/>
    <xf numFmtId="43" fontId="17" fillId="4" borderId="0" xfId="0" applyNumberFormat="1" applyFont="1" applyFill="1"/>
    <xf numFmtId="43" fontId="17" fillId="4" borderId="11" xfId="2" applyFont="1" applyFill="1" applyBorder="1" applyAlignment="1">
      <alignment horizontal="justify" vertical="center" wrapText="1"/>
    </xf>
    <xf numFmtId="43" fontId="17" fillId="4" borderId="1" xfId="2" applyFont="1" applyFill="1" applyBorder="1" applyAlignment="1">
      <alignment horizontal="right" vertical="center" wrapText="1"/>
    </xf>
    <xf numFmtId="43" fontId="17" fillId="4" borderId="3" xfId="2" applyFont="1" applyFill="1" applyBorder="1" applyAlignment="1">
      <alignment horizontal="justify" vertical="center" wrapText="1"/>
    </xf>
    <xf numFmtId="4" fontId="0" fillId="0" borderId="18" xfId="0" applyNumberFormat="1" applyBorder="1"/>
    <xf numFmtId="43" fontId="17" fillId="4" borderId="7" xfId="2" applyFont="1" applyFill="1" applyBorder="1" applyAlignment="1">
      <alignment horizontal="justify" vertical="center" wrapText="1"/>
    </xf>
    <xf numFmtId="43" fontId="17" fillId="4" borderId="0" xfId="2" applyFont="1" applyFill="1" applyBorder="1" applyAlignment="1">
      <alignment horizontal="right" vertical="center" wrapText="1"/>
    </xf>
    <xf numFmtId="43" fontId="17" fillId="4" borderId="4" xfId="2" applyFont="1" applyFill="1" applyBorder="1" applyAlignment="1">
      <alignment horizontal="justify" vertical="center" wrapText="1"/>
    </xf>
    <xf numFmtId="43" fontId="17" fillId="4" borderId="5" xfId="2" applyFont="1" applyFill="1" applyBorder="1" applyAlignment="1">
      <alignment horizontal="justify" vertical="top" wrapText="1"/>
    </xf>
    <xf numFmtId="43" fontId="34" fillId="4" borderId="0" xfId="2" applyFont="1" applyFill="1" applyBorder="1" applyAlignment="1">
      <alignment vertical="center" wrapText="1"/>
    </xf>
    <xf numFmtId="43" fontId="34" fillId="4" borderId="2" xfId="2" applyFont="1" applyFill="1" applyBorder="1" applyAlignment="1">
      <alignment vertical="center" wrapText="1"/>
    </xf>
    <xf numFmtId="4" fontId="0" fillId="0" borderId="2" xfId="0" applyNumberFormat="1" applyBorder="1"/>
    <xf numFmtId="0" fontId="17" fillId="4" borderId="7" xfId="0" applyFont="1" applyFill="1" applyBorder="1" applyAlignment="1">
      <alignment horizontal="justify" vertical="center" wrapText="1"/>
    </xf>
    <xf numFmtId="43" fontId="33" fillId="0" borderId="2" xfId="2" applyFont="1" applyFill="1" applyBorder="1" applyAlignment="1">
      <alignment vertical="center" wrapText="1"/>
    </xf>
    <xf numFmtId="43" fontId="17" fillId="4" borderId="8" xfId="2" applyFont="1" applyFill="1" applyBorder="1" applyAlignment="1">
      <alignment horizontal="justify" vertical="center" wrapText="1"/>
    </xf>
    <xf numFmtId="4" fontId="0" fillId="0" borderId="0" xfId="0" applyNumberFormat="1" applyBorder="1"/>
    <xf numFmtId="43" fontId="37" fillId="4" borderId="4" xfId="2" applyFont="1" applyFill="1" applyBorder="1" applyAlignment="1">
      <alignment horizontal="center"/>
    </xf>
    <xf numFmtId="43" fontId="33" fillId="0" borderId="0" xfId="2" applyFont="1" applyFill="1" applyBorder="1" applyAlignment="1">
      <alignment vertical="center" wrapText="1"/>
    </xf>
    <xf numFmtId="43" fontId="37" fillId="4" borderId="11" xfId="2" applyFont="1" applyFill="1" applyBorder="1" applyAlignment="1">
      <alignment horizontal="center"/>
    </xf>
    <xf numFmtId="43" fontId="37" fillId="4" borderId="7" xfId="2" applyFont="1" applyFill="1" applyBorder="1" applyAlignment="1">
      <alignment horizontal="center"/>
    </xf>
    <xf numFmtId="43" fontId="17" fillId="4" borderId="3" xfId="2" applyFont="1" applyFill="1" applyBorder="1" applyAlignment="1">
      <alignment horizontal="justify" vertical="top" wrapText="1"/>
    </xf>
    <xf numFmtId="43" fontId="33" fillId="0" borderId="1" xfId="2" applyFont="1" applyFill="1" applyBorder="1" applyAlignment="1">
      <alignment vertical="center" wrapText="1"/>
    </xf>
    <xf numFmtId="43" fontId="33" fillId="4" borderId="0" xfId="2" applyFont="1" applyFill="1" applyBorder="1" applyAlignment="1">
      <alignment vertical="center" wrapText="1"/>
    </xf>
    <xf numFmtId="4" fontId="0" fillId="0" borderId="1" xfId="0" applyNumberFormat="1" applyBorder="1"/>
    <xf numFmtId="43" fontId="34" fillId="0" borderId="1" xfId="2" applyFont="1" applyFill="1" applyBorder="1" applyAlignment="1">
      <alignment vertical="center" wrapText="1"/>
    </xf>
    <xf numFmtId="43" fontId="34" fillId="4" borderId="19" xfId="2" applyFont="1" applyFill="1" applyBorder="1" applyAlignment="1">
      <alignment vertical="center" wrapText="1"/>
    </xf>
    <xf numFmtId="43" fontId="17" fillId="4" borderId="2" xfId="2" applyFont="1" applyFill="1" applyBorder="1" applyAlignment="1">
      <alignment horizontal="right" vertical="center" wrapText="1"/>
    </xf>
    <xf numFmtId="43" fontId="34" fillId="0" borderId="0" xfId="2" applyFont="1" applyFill="1" applyBorder="1" applyAlignment="1">
      <alignment vertical="center" wrapText="1"/>
    </xf>
    <xf numFmtId="43" fontId="34" fillId="0" borderId="2" xfId="2" applyFont="1" applyFill="1" applyBorder="1" applyAlignment="1">
      <alignment vertical="center" wrapText="1"/>
    </xf>
    <xf numFmtId="43" fontId="34" fillId="4" borderId="1" xfId="2" applyFont="1" applyFill="1" applyBorder="1" applyAlignment="1">
      <alignment vertical="center" wrapText="1"/>
    </xf>
    <xf numFmtId="43" fontId="33" fillId="4" borderId="1" xfId="2" applyFont="1" applyFill="1" applyBorder="1" applyAlignment="1">
      <alignment vertical="center" wrapText="1"/>
    </xf>
    <xf numFmtId="0" fontId="0" fillId="0" borderId="0" xfId="0"/>
    <xf numFmtId="4" fontId="0" fillId="0" borderId="0" xfId="0" applyNumberFormat="1"/>
    <xf numFmtId="4" fontId="0" fillId="0" borderId="0" xfId="0" applyNumberFormat="1"/>
    <xf numFmtId="0" fontId="0" fillId="0" borderId="0" xfId="0"/>
    <xf numFmtId="4" fontId="0" fillId="0" borderId="0" xfId="0" applyNumberFormat="1"/>
    <xf numFmtId="43" fontId="17" fillId="4" borderId="5" xfId="2" applyFont="1" applyFill="1" applyBorder="1" applyAlignment="1">
      <alignment horizontal="justify" vertical="center" wrapText="1"/>
    </xf>
    <xf numFmtId="43" fontId="17" fillId="4" borderId="4" xfId="2" applyFont="1" applyFill="1" applyBorder="1" applyAlignment="1">
      <alignment horizontal="justify" vertical="top" wrapText="1"/>
    </xf>
    <xf numFmtId="43" fontId="26" fillId="0" borderId="0" xfId="0" applyNumberFormat="1" applyFont="1" applyAlignment="1">
      <alignment horizontal="center"/>
    </xf>
    <xf numFmtId="0" fontId="17" fillId="4" borderId="0" xfId="0" applyFont="1" applyFill="1" applyBorder="1"/>
    <xf numFmtId="0" fontId="34" fillId="4" borderId="0" xfId="0" applyFont="1" applyFill="1" applyBorder="1" applyAlignment="1">
      <alignment horizontal="left" vertical="center" wrapText="1"/>
    </xf>
    <xf numFmtId="0" fontId="34" fillId="4" borderId="2" xfId="0" applyFont="1" applyFill="1" applyBorder="1" applyAlignment="1">
      <alignment horizontal="left" vertical="center" wrapText="1"/>
    </xf>
    <xf numFmtId="0" fontId="0" fillId="0" borderId="0" xfId="0" applyBorder="1"/>
    <xf numFmtId="43" fontId="34" fillId="4" borderId="3" xfId="2" applyFont="1" applyFill="1" applyBorder="1" applyAlignment="1">
      <alignment vertical="center" wrapText="1"/>
    </xf>
    <xf numFmtId="43" fontId="34" fillId="4" borderId="4" xfId="2" applyFont="1" applyFill="1" applyBorder="1" applyAlignment="1">
      <alignment vertical="center" wrapText="1"/>
    </xf>
    <xf numFmtId="43" fontId="34" fillId="4" borderId="5" xfId="2" applyFont="1" applyFill="1" applyBorder="1" applyAlignment="1">
      <alignment vertical="center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2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21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 applyProtection="1">
      <alignment horizontal="center"/>
      <protection locked="0"/>
    </xf>
    <xf numFmtId="0" fontId="17" fillId="0" borderId="7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" fillId="4" borderId="0" xfId="0" applyFont="1" applyFill="1" applyBorder="1" applyAlignment="1">
      <alignment horizontal="left" vertical="top"/>
    </xf>
    <xf numFmtId="0" fontId="19" fillId="4" borderId="0" xfId="0" applyFont="1" applyFill="1" applyBorder="1" applyAlignment="1">
      <alignment horizontal="center" vertical="center" wrapText="1"/>
    </xf>
    <xf numFmtId="0" fontId="19" fillId="7" borderId="11" xfId="3" applyFont="1" applyFill="1" applyBorder="1" applyAlignment="1">
      <alignment horizontal="center" vertical="center"/>
    </xf>
    <xf numFmtId="0" fontId="19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8" fillId="4" borderId="0" xfId="0" applyFont="1" applyFill="1" applyBorder="1" applyAlignment="1">
      <alignment horizontal="left" vertical="top"/>
    </xf>
    <xf numFmtId="0" fontId="17" fillId="4" borderId="3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center" vertical="top"/>
    </xf>
    <xf numFmtId="0" fontId="17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4" xfId="0" applyFont="1" applyFill="1" applyBorder="1" applyAlignment="1" applyProtection="1">
      <alignment horizontal="center" vertical="top"/>
      <protection locked="0"/>
    </xf>
    <xf numFmtId="0" fontId="17" fillId="0" borderId="0" xfId="0" applyFont="1" applyBorder="1" applyAlignment="1">
      <alignment horizontal="center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2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21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18" fillId="4" borderId="0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horizontal="left" vertical="top"/>
    </xf>
    <xf numFmtId="0" fontId="12" fillId="4" borderId="4" xfId="0" applyFont="1" applyFill="1" applyBorder="1" applyAlignment="1">
      <alignment horizontal="left" vertical="top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7" fillId="4" borderId="4" xfId="0" applyFont="1" applyFill="1" applyBorder="1" applyAlignment="1" applyProtection="1">
      <alignment horizontal="center"/>
      <protection locked="0"/>
    </xf>
    <xf numFmtId="0" fontId="17" fillId="4" borderId="0" xfId="0" applyFont="1" applyFill="1" applyBorder="1" applyAlignment="1" applyProtection="1">
      <alignment horizontal="center"/>
      <protection locked="0"/>
    </xf>
    <xf numFmtId="0" fontId="18" fillId="7" borderId="6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/>
    </xf>
    <xf numFmtId="0" fontId="17" fillId="7" borderId="0" xfId="0" applyFont="1" applyFill="1" applyAlignment="1">
      <alignment horizontal="center"/>
    </xf>
    <xf numFmtId="0" fontId="12" fillId="7" borderId="0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0" fontId="29" fillId="0" borderId="0" xfId="0" applyFont="1" applyAlignment="1">
      <alignment horizontal="center" wrapText="1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/>
    </xf>
    <xf numFmtId="0" fontId="17" fillId="7" borderId="10" xfId="0" applyFont="1" applyFill="1" applyBorder="1" applyAlignment="1">
      <alignment horizontal="center"/>
    </xf>
    <xf numFmtId="49" fontId="12" fillId="7" borderId="6" xfId="0" applyNumberFormat="1" applyFont="1" applyFill="1" applyBorder="1" applyAlignment="1">
      <alignment horizontal="center" vertical="center"/>
    </xf>
    <xf numFmtId="0" fontId="33" fillId="7" borderId="3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left" vertical="center" wrapText="1"/>
    </xf>
    <xf numFmtId="0" fontId="33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7" fillId="4" borderId="0" xfId="0" applyFont="1" applyFill="1" applyBorder="1"/>
    <xf numFmtId="0" fontId="35" fillId="0" borderId="9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3" fillId="0" borderId="16" xfId="0" applyFont="1" applyBorder="1" applyAlignment="1">
      <alignment vertical="center"/>
    </xf>
    <xf numFmtId="0" fontId="35" fillId="0" borderId="9" xfId="0" applyFont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7" borderId="11" xfId="0" applyFont="1" applyFill="1" applyBorder="1" applyAlignment="1">
      <alignment horizontal="center" vertical="center" wrapText="1"/>
    </xf>
    <xf numFmtId="0" fontId="33" fillId="7" borderId="7" xfId="0" applyFont="1" applyFill="1" applyBorder="1" applyAlignment="1">
      <alignment horizontal="center" vertical="center" wrapText="1"/>
    </xf>
    <xf numFmtId="0" fontId="33" fillId="7" borderId="8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0" fontId="33" fillId="7" borderId="2" xfId="0" applyFont="1" applyFill="1" applyBorder="1" applyAlignment="1">
      <alignment horizontal="center" vertical="center"/>
    </xf>
    <xf numFmtId="0" fontId="33" fillId="7" borderId="9" xfId="0" applyFont="1" applyFill="1" applyBorder="1" applyAlignment="1">
      <alignment vertical="center"/>
    </xf>
    <xf numFmtId="0" fontId="33" fillId="7" borderId="10" xfId="0" applyFont="1" applyFill="1" applyBorder="1" applyAlignment="1">
      <alignment vertical="center"/>
    </xf>
    <xf numFmtId="0" fontId="33" fillId="0" borderId="16" xfId="0" applyFont="1" applyBorder="1" applyAlignment="1">
      <alignment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4" fillId="4" borderId="0" xfId="0" applyFont="1" applyFill="1" applyBorder="1" applyAlignment="1">
      <alignment horizontal="left" vertical="center" wrapText="1"/>
    </xf>
    <xf numFmtId="0" fontId="34" fillId="4" borderId="2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horizontal="left" vertical="center" wrapText="1"/>
    </xf>
    <xf numFmtId="0" fontId="33" fillId="4" borderId="2" xfId="0" applyFont="1" applyFill="1" applyBorder="1" applyAlignment="1">
      <alignment horizontal="left" vertical="center" wrapText="1"/>
    </xf>
    <xf numFmtId="43" fontId="34" fillId="4" borderId="17" xfId="2" applyFont="1" applyFill="1" applyBorder="1" applyAlignment="1">
      <alignment horizontal="right" vertical="center" wrapText="1"/>
    </xf>
    <xf numFmtId="43" fontId="34" fillId="4" borderId="19" xfId="2" applyFont="1" applyFill="1" applyBorder="1" applyAlignment="1">
      <alignment horizontal="righ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4" fillId="4" borderId="1" xfId="0" applyFont="1" applyFill="1" applyBorder="1" applyAlignment="1">
      <alignment horizontal="left" vertical="center" wrapText="1"/>
    </xf>
    <xf numFmtId="0" fontId="33" fillId="4" borderId="4" xfId="0" applyFont="1" applyFill="1" applyBorder="1" applyAlignment="1">
      <alignment horizontal="left" vertical="center" wrapText="1"/>
    </xf>
    <xf numFmtId="0" fontId="33" fillId="4" borderId="5" xfId="0" applyFont="1" applyFill="1" applyBorder="1" applyAlignment="1">
      <alignment horizontal="left" vertical="center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right"/>
    </xf>
    <xf numFmtId="0" fontId="17" fillId="4" borderId="9" xfId="0" applyFont="1" applyFill="1" applyBorder="1" applyAlignment="1">
      <alignment horizontal="right"/>
    </xf>
    <xf numFmtId="0" fontId="17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left" vertical="center" wrapText="1"/>
    </xf>
    <xf numFmtId="0" fontId="17" fillId="4" borderId="29" xfId="0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7" fillId="4" borderId="25" xfId="0" applyFont="1" applyFill="1" applyBorder="1" applyAlignment="1">
      <alignment horizontal="left" vertical="top" wrapText="1" indent="1"/>
    </xf>
    <xf numFmtId="0" fontId="17" fillId="4" borderId="29" xfId="0" applyFont="1" applyFill="1" applyBorder="1" applyAlignment="1">
      <alignment horizontal="left" vertical="top" wrapText="1" indent="1"/>
    </xf>
    <xf numFmtId="0" fontId="17" fillId="4" borderId="32" xfId="0" applyFont="1" applyFill="1" applyBorder="1" applyAlignment="1">
      <alignment horizontal="left" vertical="center" wrapText="1"/>
    </xf>
    <xf numFmtId="0" fontId="17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8" fillId="4" borderId="32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7" fillId="4" borderId="1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 indent="3"/>
    </xf>
    <xf numFmtId="0" fontId="18" fillId="4" borderId="10" xfId="0" applyFont="1" applyFill="1" applyBorder="1" applyAlignment="1">
      <alignment horizontal="left" vertical="center" wrapText="1" indent="3"/>
    </xf>
    <xf numFmtId="0" fontId="17" fillId="4" borderId="0" xfId="0" applyFont="1" applyFill="1" applyBorder="1" applyAlignment="1">
      <alignment horizontal="justify" vertical="center" wrapText="1"/>
    </xf>
    <xf numFmtId="0" fontId="17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/>
    </xf>
    <xf numFmtId="9" fontId="18" fillId="4" borderId="9" xfId="20" applyFont="1" applyFill="1" applyBorder="1" applyAlignment="1">
      <alignment horizontal="center"/>
    </xf>
    <xf numFmtId="9" fontId="18" fillId="4" borderId="10" xfId="2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left" vertical="center"/>
    </xf>
    <xf numFmtId="0" fontId="18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8" xfId="2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8" fillId="3" borderId="43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</cellXfs>
  <cellStyles count="287">
    <cellStyle name="=C:\WINNT\SYSTEM32\COMMAND.COM" xfId="1"/>
    <cellStyle name="20% - Énfasis1" xfId="264" builtinId="30" customBuiltin="1"/>
    <cellStyle name="20% - Énfasis1 2" xfId="105"/>
    <cellStyle name="20% - Énfasis2" xfId="268" builtinId="34" customBuiltin="1"/>
    <cellStyle name="20% - Énfasis2 2" xfId="106"/>
    <cellStyle name="20% - Énfasis3" xfId="272" builtinId="38" customBuiltin="1"/>
    <cellStyle name="20% - Énfasis3 2" xfId="107"/>
    <cellStyle name="20% - Énfasis4" xfId="276" builtinId="42" customBuiltin="1"/>
    <cellStyle name="20% - Énfasis4 2" xfId="108"/>
    <cellStyle name="20% - Énfasis5" xfId="280" builtinId="46" customBuiltin="1"/>
    <cellStyle name="20% - Énfasis6" xfId="284" builtinId="50" customBuiltin="1"/>
    <cellStyle name="40% - Énfasis1" xfId="265" builtinId="31" customBuiltin="1"/>
    <cellStyle name="40% - Énfasis2" xfId="269" builtinId="35" customBuiltin="1"/>
    <cellStyle name="40% - Énfasis3" xfId="273" builtinId="39" customBuiltin="1"/>
    <cellStyle name="40% - Énfasis3 2" xfId="109"/>
    <cellStyle name="40% - Énfasis4" xfId="277" builtinId="43" customBuiltin="1"/>
    <cellStyle name="40% - Énfasis5" xfId="281" builtinId="47" customBuiltin="1"/>
    <cellStyle name="40% - Énfasis6" xfId="285" builtinId="51" customBuiltin="1"/>
    <cellStyle name="60% - Énfasis1" xfId="266" builtinId="32" customBuiltin="1"/>
    <cellStyle name="60% - Énfasis2" xfId="270" builtinId="36" customBuiltin="1"/>
    <cellStyle name="60% - Énfasis3" xfId="274" builtinId="40" customBuiltin="1"/>
    <cellStyle name="60% - Énfasis3 2" xfId="110"/>
    <cellStyle name="60% - Énfasis4" xfId="278" builtinId="44" customBuiltin="1"/>
    <cellStyle name="60% - Énfasis4 2" xfId="111"/>
    <cellStyle name="60% - Énfasis5" xfId="282" builtinId="48" customBuiltin="1"/>
    <cellStyle name="60% - Énfasis6" xfId="286" builtinId="52" customBuiltin="1"/>
    <cellStyle name="60% - Énfasis6 2" xfId="112"/>
    <cellStyle name="Bueno" xfId="251" builtinId="26" customBuiltin="1"/>
    <cellStyle name="Cálculo" xfId="256" builtinId="22" customBuiltin="1"/>
    <cellStyle name="Celda de comprobación" xfId="258" builtinId="23" customBuiltin="1"/>
    <cellStyle name="Celda vinculada" xfId="257" builtinId="24" customBuiltin="1"/>
    <cellStyle name="Encabezado 1" xfId="247" builtinId="16" customBuiltin="1"/>
    <cellStyle name="Encabezado 4" xfId="250" builtinId="19" customBuiltin="1"/>
    <cellStyle name="Énfasis1" xfId="263" builtinId="29" customBuiltin="1"/>
    <cellStyle name="Énfasis2" xfId="267" builtinId="33" customBuiltin="1"/>
    <cellStyle name="Énfasis3" xfId="271" builtinId="37" customBuiltin="1"/>
    <cellStyle name="Énfasis4" xfId="275" builtinId="41" customBuiltin="1"/>
    <cellStyle name="Énfasis5" xfId="279" builtinId="45" customBuiltin="1"/>
    <cellStyle name="Énfasis6" xfId="283" builtinId="49" customBuiltin="1"/>
    <cellStyle name="Entrada" xfId="254" builtinId="20" customBuiltin="1"/>
    <cellStyle name="Euro" xfId="10"/>
    <cellStyle name="Fecha" xfId="22"/>
    <cellStyle name="Fijo" xfId="23"/>
    <cellStyle name="HEADING1" xfId="24"/>
    <cellStyle name="HEADING2" xfId="25"/>
    <cellStyle name="Incorrecto" xfId="252" builtinId="27" customBuiltin="1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eutral" xfId="253" builtinId="28" customBuiltin="1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" xfId="260" builtinId="10" customBuiltin="1"/>
    <cellStyle name="Notas 2" xfId="90"/>
    <cellStyle name="Porcentaje" xfId="20" builtinId="5"/>
    <cellStyle name="Porcentaje 2" xfId="120"/>
    <cellStyle name="Porcentual 2" xfId="9"/>
    <cellStyle name="Salida" xfId="255" builtinId="21" customBuiltin="1"/>
    <cellStyle name="Texto de advertencia" xfId="259" builtinId="11" customBuiltin="1"/>
    <cellStyle name="Texto explicativo" xfId="261" builtinId="53" customBuiltin="1"/>
    <cellStyle name="Título" xfId="246" builtinId="15" customBuiltin="1"/>
    <cellStyle name="Título 2" xfId="248" builtinId="17" customBuiltin="1"/>
    <cellStyle name="Título 3" xfId="249" builtinId="18" customBuiltin="1"/>
    <cellStyle name="Total" xfId="262" builtinId="25" customBuiltin="1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40</xdr:row>
      <xdr:rowOff>123825</xdr:rowOff>
    </xdr:from>
    <xdr:to>
      <xdr:col>1</xdr:col>
      <xdr:colOff>3095625</xdr:colOff>
      <xdr:row>41</xdr:row>
      <xdr:rowOff>0</xdr:rowOff>
    </xdr:to>
    <xdr:cxnSp macro="">
      <xdr:nvCxnSpPr>
        <xdr:cNvPr id="4" name="3 Conector recto"/>
        <xdr:cNvCxnSpPr/>
      </xdr:nvCxnSpPr>
      <xdr:spPr>
        <a:xfrm>
          <a:off x="247650" y="6515100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3409950</xdr:colOff>
      <xdr:row>40</xdr:row>
      <xdr:rowOff>123825</xdr:rowOff>
    </xdr:from>
    <xdr:to>
      <xdr:col>5</xdr:col>
      <xdr:colOff>247650</xdr:colOff>
      <xdr:row>41</xdr:row>
      <xdr:rowOff>0</xdr:rowOff>
    </xdr:to>
    <xdr:cxnSp macro="">
      <xdr:nvCxnSpPr>
        <xdr:cNvPr id="11" name="10 Conector recto"/>
        <xdr:cNvCxnSpPr/>
      </xdr:nvCxnSpPr>
      <xdr:spPr>
        <a:xfrm>
          <a:off x="3486150" y="6515100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3152775</xdr:colOff>
      <xdr:row>19</xdr:row>
      <xdr:rowOff>47625</xdr:rowOff>
    </xdr:from>
    <xdr:ext cx="1750287" cy="468013"/>
    <xdr:sp macro="" textlink="">
      <xdr:nvSpPr>
        <xdr:cNvPr id="13" name="12 Rectángulo"/>
        <xdr:cNvSpPr/>
      </xdr:nvSpPr>
      <xdr:spPr>
        <a:xfrm>
          <a:off x="3228975" y="283845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E33">
            <v>0</v>
          </cell>
          <cell r="H33">
            <v>0</v>
          </cell>
          <cell r="I33">
            <v>0</v>
          </cell>
        </row>
        <row r="46">
          <cell r="E46">
            <v>0</v>
          </cell>
          <cell r="H46">
            <v>0</v>
          </cell>
          <cell r="I46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6"/>
  <sheetViews>
    <sheetView showGridLines="0" showRuler="0" zoomScale="85" zoomScaleNormal="85" zoomScalePageLayoutView="70" workbookViewId="0">
      <selection activeCell="G19" sqref="G19:H19"/>
    </sheetView>
  </sheetViews>
  <sheetFormatPr baseColWidth="10" defaultColWidth="11.44140625" defaultRowHeight="13.2"/>
  <cols>
    <col min="1" max="1" width="4.33203125" style="26" customWidth="1"/>
    <col min="2" max="2" width="24.33203125" style="26" customWidth="1"/>
    <col min="3" max="3" width="23.6640625" style="26" customWidth="1"/>
    <col min="4" max="5" width="20.5546875" style="26" customWidth="1"/>
    <col min="6" max="6" width="7.6640625" style="26" customWidth="1"/>
    <col min="7" max="7" width="27.109375" style="53" customWidth="1"/>
    <col min="8" max="8" width="33.88671875" style="53" customWidth="1"/>
    <col min="9" max="10" width="20.5546875" style="26" customWidth="1"/>
    <col min="11" max="11" width="4.33203125" style="26" customWidth="1"/>
    <col min="12" max="16384" width="11.44140625" style="26"/>
  </cols>
  <sheetData>
    <row r="3" spans="1:11">
      <c r="A3" s="24"/>
      <c r="B3" s="25"/>
      <c r="C3" s="639" t="s">
        <v>449</v>
      </c>
      <c r="D3" s="639"/>
      <c r="E3" s="639"/>
      <c r="F3" s="639"/>
      <c r="G3" s="639"/>
      <c r="H3" s="639"/>
      <c r="I3" s="639"/>
      <c r="J3" s="25"/>
      <c r="K3" s="25"/>
    </row>
    <row r="4" spans="1:11">
      <c r="A4" s="24"/>
      <c r="B4" s="25"/>
      <c r="C4" s="639" t="s">
        <v>520</v>
      </c>
      <c r="D4" s="639"/>
      <c r="E4" s="639"/>
      <c r="F4" s="639"/>
      <c r="G4" s="639"/>
      <c r="H4" s="639"/>
      <c r="I4" s="639"/>
      <c r="J4" s="25"/>
      <c r="K4" s="25"/>
    </row>
    <row r="5" spans="1:11">
      <c r="A5" s="24"/>
      <c r="B5" s="25"/>
      <c r="C5" s="639" t="s">
        <v>0</v>
      </c>
      <c r="D5" s="639"/>
      <c r="E5" s="639"/>
      <c r="F5" s="639"/>
      <c r="G5" s="639"/>
      <c r="H5" s="639"/>
      <c r="I5" s="639"/>
      <c r="J5" s="25"/>
      <c r="K5" s="25"/>
    </row>
    <row r="6" spans="1:11" ht="9" customHeight="1">
      <c r="A6" s="27"/>
      <c r="B6" s="27"/>
      <c r="C6" s="28"/>
      <c r="D6" s="28"/>
      <c r="E6" s="28"/>
      <c r="F6" s="28"/>
      <c r="G6" s="28"/>
      <c r="H6" s="28"/>
      <c r="I6" s="29"/>
      <c r="J6" s="29"/>
      <c r="K6" s="29"/>
    </row>
    <row r="7" spans="1:11" ht="34.5" customHeight="1">
      <c r="A7" s="30"/>
      <c r="E7" s="31" t="s">
        <v>3</v>
      </c>
      <c r="F7" s="640" t="s">
        <v>566</v>
      </c>
      <c r="G7" s="640"/>
      <c r="H7" s="640"/>
      <c r="I7" s="32"/>
      <c r="J7" s="32"/>
      <c r="K7" s="33"/>
    </row>
    <row r="8" spans="1:11" s="33" customFormat="1" ht="3" customHeight="1">
      <c r="A8" s="30"/>
      <c r="B8" s="34"/>
      <c r="C8" s="34"/>
      <c r="D8" s="34"/>
      <c r="E8" s="34"/>
      <c r="F8" s="35"/>
      <c r="G8" s="36"/>
      <c r="H8" s="36"/>
    </row>
    <row r="9" spans="1:11" s="33" customFormat="1" ht="3" customHeight="1">
      <c r="A9" s="37"/>
      <c r="B9" s="37"/>
      <c r="C9" s="37"/>
      <c r="D9" s="38"/>
      <c r="E9" s="38"/>
      <c r="F9" s="39"/>
      <c r="G9" s="36"/>
      <c r="H9" s="36"/>
    </row>
    <row r="10" spans="1:11" s="44" customFormat="1" ht="20.100000000000001" customHeight="1">
      <c r="A10" s="40"/>
      <c r="B10" s="638" t="s">
        <v>74</v>
      </c>
      <c r="C10" s="638"/>
      <c r="D10" s="41">
        <v>2016</v>
      </c>
      <c r="E10" s="41">
        <v>2015</v>
      </c>
      <c r="F10" s="42"/>
      <c r="G10" s="638" t="s">
        <v>74</v>
      </c>
      <c r="H10" s="638"/>
      <c r="I10" s="41">
        <v>2016</v>
      </c>
      <c r="J10" s="41">
        <v>2015</v>
      </c>
      <c r="K10" s="43"/>
    </row>
    <row r="11" spans="1:11" s="33" customFormat="1" ht="3" customHeight="1">
      <c r="A11" s="45"/>
      <c r="B11" s="46"/>
      <c r="C11" s="46"/>
      <c r="D11" s="47"/>
      <c r="E11" s="47"/>
      <c r="F11" s="36"/>
      <c r="G11" s="36"/>
      <c r="H11" s="36"/>
      <c r="K11" s="48"/>
    </row>
    <row r="12" spans="1:11" s="53" customFormat="1">
      <c r="A12" s="49"/>
      <c r="B12" s="642" t="s">
        <v>82</v>
      </c>
      <c r="C12" s="642"/>
      <c r="D12" s="50"/>
      <c r="E12" s="50"/>
      <c r="F12" s="51"/>
      <c r="G12" s="642" t="s">
        <v>83</v>
      </c>
      <c r="H12" s="642"/>
      <c r="I12" s="50"/>
      <c r="J12" s="50"/>
      <c r="K12" s="52"/>
    </row>
    <row r="13" spans="1:11">
      <c r="A13" s="54"/>
      <c r="B13" s="643" t="s">
        <v>84</v>
      </c>
      <c r="C13" s="643"/>
      <c r="D13" s="55">
        <f>SUM(D14:D21)</f>
        <v>0</v>
      </c>
      <c r="E13" s="55">
        <f>SUM(E14:E21)</f>
        <v>353154.43</v>
      </c>
      <c r="F13" s="51"/>
      <c r="G13" s="642" t="s">
        <v>85</v>
      </c>
      <c r="H13" s="642"/>
      <c r="I13" s="55">
        <f>SUM(I14:I16)</f>
        <v>356986</v>
      </c>
      <c r="J13" s="55">
        <f>SUM(J14:J16)</f>
        <v>9238179.8300000001</v>
      </c>
      <c r="K13" s="56"/>
    </row>
    <row r="14" spans="1:11">
      <c r="A14" s="57"/>
      <c r="B14" s="641" t="s">
        <v>86</v>
      </c>
      <c r="C14" s="641"/>
      <c r="D14" s="58">
        <v>0</v>
      </c>
      <c r="E14" s="58">
        <v>0</v>
      </c>
      <c r="F14" s="51"/>
      <c r="G14" s="641" t="s">
        <v>87</v>
      </c>
      <c r="H14" s="641"/>
      <c r="I14" s="58">
        <v>356986</v>
      </c>
      <c r="J14" s="58">
        <v>8612596.9900000002</v>
      </c>
      <c r="K14" s="56"/>
    </row>
    <row r="15" spans="1:11">
      <c r="A15" s="57"/>
      <c r="B15" s="641" t="s">
        <v>88</v>
      </c>
      <c r="C15" s="641"/>
      <c r="D15" s="58">
        <v>0</v>
      </c>
      <c r="E15" s="58">
        <v>0</v>
      </c>
      <c r="F15" s="51"/>
      <c r="G15" s="641" t="s">
        <v>89</v>
      </c>
      <c r="H15" s="641"/>
      <c r="I15" s="58">
        <v>0</v>
      </c>
      <c r="J15" s="58">
        <v>19595.150000000001</v>
      </c>
      <c r="K15" s="56"/>
    </row>
    <row r="16" spans="1:11" ht="12" customHeight="1">
      <c r="A16" s="57"/>
      <c r="B16" s="641" t="s">
        <v>90</v>
      </c>
      <c r="C16" s="641"/>
      <c r="D16" s="58">
        <v>0</v>
      </c>
      <c r="E16" s="58">
        <v>0</v>
      </c>
      <c r="F16" s="51"/>
      <c r="G16" s="641" t="s">
        <v>91</v>
      </c>
      <c r="H16" s="641"/>
      <c r="I16" s="58">
        <v>0</v>
      </c>
      <c r="J16" s="58">
        <v>605987.68999999994</v>
      </c>
      <c r="K16" s="56"/>
    </row>
    <row r="17" spans="1:11">
      <c r="A17" s="57"/>
      <c r="B17" s="641" t="s">
        <v>92</v>
      </c>
      <c r="C17" s="641"/>
      <c r="D17" s="58">
        <v>0</v>
      </c>
      <c r="E17" s="58">
        <v>0</v>
      </c>
      <c r="F17" s="51"/>
      <c r="G17" s="59"/>
      <c r="H17" s="60"/>
      <c r="I17" s="61"/>
      <c r="J17" s="61"/>
      <c r="K17" s="56"/>
    </row>
    <row r="18" spans="1:11">
      <c r="A18" s="57"/>
      <c r="B18" s="641" t="s">
        <v>93</v>
      </c>
      <c r="C18" s="641"/>
      <c r="D18" s="58">
        <v>0</v>
      </c>
      <c r="E18" s="58">
        <v>93527.38</v>
      </c>
      <c r="F18" s="51"/>
      <c r="G18" s="642" t="s">
        <v>194</v>
      </c>
      <c r="H18" s="642"/>
      <c r="I18" s="55">
        <f>SUM(I19:I27)</f>
        <v>0</v>
      </c>
      <c r="J18" s="55">
        <f>SUM(J19:J27)</f>
        <v>0</v>
      </c>
      <c r="K18" s="56"/>
    </row>
    <row r="19" spans="1:11">
      <c r="A19" s="57"/>
      <c r="B19" s="641" t="s">
        <v>94</v>
      </c>
      <c r="C19" s="641"/>
      <c r="D19" s="58">
        <v>0</v>
      </c>
      <c r="E19" s="58">
        <v>248152.05</v>
      </c>
      <c r="F19" s="51"/>
      <c r="G19" s="641" t="s">
        <v>95</v>
      </c>
      <c r="H19" s="641"/>
      <c r="I19" s="58">
        <v>0</v>
      </c>
      <c r="J19" s="58">
        <v>0</v>
      </c>
      <c r="K19" s="56"/>
    </row>
    <row r="20" spans="1:11">
      <c r="A20" s="57"/>
      <c r="B20" s="641" t="s">
        <v>96</v>
      </c>
      <c r="C20" s="641"/>
      <c r="D20" s="58">
        <v>0</v>
      </c>
      <c r="E20" s="58">
        <v>11475</v>
      </c>
      <c r="F20" s="51"/>
      <c r="G20" s="641" t="s">
        <v>97</v>
      </c>
      <c r="H20" s="641"/>
      <c r="I20" s="58">
        <v>0</v>
      </c>
      <c r="J20" s="58">
        <v>0</v>
      </c>
      <c r="K20" s="56"/>
    </row>
    <row r="21" spans="1:11" ht="52.5" customHeight="1">
      <c r="A21" s="57"/>
      <c r="B21" s="644" t="s">
        <v>98</v>
      </c>
      <c r="C21" s="644"/>
      <c r="D21" s="58">
        <v>0</v>
      </c>
      <c r="E21" s="58">
        <v>0</v>
      </c>
      <c r="F21" s="51"/>
      <c r="G21" s="641" t="s">
        <v>99</v>
      </c>
      <c r="H21" s="641"/>
      <c r="I21" s="58">
        <v>0</v>
      </c>
      <c r="J21" s="58">
        <v>0</v>
      </c>
      <c r="K21" s="56"/>
    </row>
    <row r="22" spans="1:11">
      <c r="A22" s="54"/>
      <c r="B22" s="59"/>
      <c r="C22" s="60"/>
      <c r="D22" s="61"/>
      <c r="E22" s="61"/>
      <c r="F22" s="51"/>
      <c r="G22" s="641" t="s">
        <v>100</v>
      </c>
      <c r="H22" s="641"/>
      <c r="I22" s="58">
        <v>0</v>
      </c>
      <c r="J22" s="58">
        <v>0</v>
      </c>
      <c r="K22" s="56"/>
    </row>
    <row r="23" spans="1:11" ht="29.25" customHeight="1">
      <c r="A23" s="54"/>
      <c r="B23" s="643" t="s">
        <v>101</v>
      </c>
      <c r="C23" s="643"/>
      <c r="D23" s="55">
        <f>SUM(D24:D25)</f>
        <v>0</v>
      </c>
      <c r="E23" s="55">
        <f>SUM(E24:E25)</f>
        <v>11784212.76</v>
      </c>
      <c r="F23" s="51"/>
      <c r="G23" s="641" t="s">
        <v>102</v>
      </c>
      <c r="H23" s="641"/>
      <c r="I23" s="58">
        <v>0</v>
      </c>
      <c r="J23" s="58">
        <v>0</v>
      </c>
      <c r="K23" s="56"/>
    </row>
    <row r="24" spans="1:11">
      <c r="A24" s="57"/>
      <c r="B24" s="641" t="s">
        <v>103</v>
      </c>
      <c r="C24" s="641"/>
      <c r="D24" s="62">
        <v>0</v>
      </c>
      <c r="E24" s="62">
        <v>5909493</v>
      </c>
      <c r="F24" s="51"/>
      <c r="G24" s="641" t="s">
        <v>104</v>
      </c>
      <c r="H24" s="641"/>
      <c r="I24" s="58">
        <v>0</v>
      </c>
      <c r="J24" s="58">
        <v>0</v>
      </c>
      <c r="K24" s="56"/>
    </row>
    <row r="25" spans="1:11">
      <c r="A25" s="57"/>
      <c r="B25" s="641" t="s">
        <v>193</v>
      </c>
      <c r="C25" s="641"/>
      <c r="D25" s="58">
        <v>0</v>
      </c>
      <c r="E25" s="58">
        <v>5874719.7599999998</v>
      </c>
      <c r="F25" s="51"/>
      <c r="G25" s="641" t="s">
        <v>105</v>
      </c>
      <c r="H25" s="641"/>
      <c r="I25" s="58">
        <v>0</v>
      </c>
      <c r="J25" s="58">
        <v>0</v>
      </c>
      <c r="K25" s="56"/>
    </row>
    <row r="26" spans="1:11">
      <c r="A26" s="54"/>
      <c r="B26" s="59"/>
      <c r="C26" s="60"/>
      <c r="D26" s="61"/>
      <c r="E26" s="61"/>
      <c r="F26" s="51"/>
      <c r="G26" s="641" t="s">
        <v>106</v>
      </c>
      <c r="H26" s="641"/>
      <c r="I26" s="58">
        <v>0</v>
      </c>
      <c r="J26" s="58">
        <v>0</v>
      </c>
      <c r="K26" s="56"/>
    </row>
    <row r="27" spans="1:11">
      <c r="A27" s="57"/>
      <c r="B27" s="643" t="s">
        <v>107</v>
      </c>
      <c r="C27" s="643"/>
      <c r="D27" s="55">
        <f>SUM(D28:D32)</f>
        <v>0</v>
      </c>
      <c r="E27" s="55">
        <f>SUM(E28:E32)</f>
        <v>150591.39000000001</v>
      </c>
      <c r="F27" s="51"/>
      <c r="G27" s="641" t="s">
        <v>108</v>
      </c>
      <c r="H27" s="641"/>
      <c r="I27" s="58">
        <v>0</v>
      </c>
      <c r="J27" s="58">
        <v>0</v>
      </c>
      <c r="K27" s="56"/>
    </row>
    <row r="28" spans="1:11">
      <c r="A28" s="57"/>
      <c r="B28" s="641" t="s">
        <v>109</v>
      </c>
      <c r="C28" s="641"/>
      <c r="D28" s="58">
        <v>0</v>
      </c>
      <c r="E28" s="58">
        <v>150591.39000000001</v>
      </c>
      <c r="F28" s="51"/>
      <c r="G28" s="59"/>
      <c r="H28" s="60"/>
      <c r="I28" s="61"/>
      <c r="J28" s="61"/>
      <c r="K28" s="56"/>
    </row>
    <row r="29" spans="1:11">
      <c r="A29" s="57"/>
      <c r="B29" s="641" t="s">
        <v>110</v>
      </c>
      <c r="C29" s="641"/>
      <c r="D29" s="58">
        <v>0</v>
      </c>
      <c r="E29" s="58">
        <v>0</v>
      </c>
      <c r="F29" s="51"/>
      <c r="G29" s="643" t="s">
        <v>103</v>
      </c>
      <c r="H29" s="643"/>
      <c r="I29" s="55">
        <f>SUM(I30:I32)</f>
        <v>0</v>
      </c>
      <c r="J29" s="55">
        <f>SUM(J30:J32)</f>
        <v>0</v>
      </c>
      <c r="K29" s="56"/>
    </row>
    <row r="30" spans="1:11" ht="26.25" customHeight="1">
      <c r="A30" s="57"/>
      <c r="B30" s="644" t="s">
        <v>111</v>
      </c>
      <c r="C30" s="644"/>
      <c r="D30" s="58">
        <v>0</v>
      </c>
      <c r="E30" s="58">
        <v>0</v>
      </c>
      <c r="F30" s="51"/>
      <c r="G30" s="641" t="s">
        <v>112</v>
      </c>
      <c r="H30" s="641"/>
      <c r="I30" s="58">
        <v>0</v>
      </c>
      <c r="J30" s="58">
        <v>0</v>
      </c>
      <c r="K30" s="56"/>
    </row>
    <row r="31" spans="1:11">
      <c r="A31" s="57"/>
      <c r="B31" s="641" t="s">
        <v>113</v>
      </c>
      <c r="C31" s="641"/>
      <c r="D31" s="58">
        <v>0</v>
      </c>
      <c r="E31" s="58">
        <v>0</v>
      </c>
      <c r="F31" s="51"/>
      <c r="G31" s="641" t="s">
        <v>49</v>
      </c>
      <c r="H31" s="641"/>
      <c r="I31" s="58">
        <v>0</v>
      </c>
      <c r="J31" s="58">
        <v>0</v>
      </c>
      <c r="K31" s="56"/>
    </row>
    <row r="32" spans="1:11">
      <c r="A32" s="57"/>
      <c r="B32" s="641" t="s">
        <v>114</v>
      </c>
      <c r="C32" s="641"/>
      <c r="D32" s="58">
        <v>0</v>
      </c>
      <c r="E32" s="58">
        <v>0</v>
      </c>
      <c r="F32" s="51"/>
      <c r="G32" s="641" t="s">
        <v>115</v>
      </c>
      <c r="H32" s="641"/>
      <c r="I32" s="58">
        <v>0</v>
      </c>
      <c r="J32" s="58">
        <v>0</v>
      </c>
      <c r="K32" s="56"/>
    </row>
    <row r="33" spans="1:11">
      <c r="A33" s="54"/>
      <c r="B33" s="59"/>
      <c r="C33" s="63"/>
      <c r="D33" s="50"/>
      <c r="E33" s="50"/>
      <c r="F33" s="51"/>
      <c r="G33" s="59"/>
      <c r="H33" s="60"/>
      <c r="I33" s="61"/>
      <c r="J33" s="61"/>
      <c r="K33" s="56"/>
    </row>
    <row r="34" spans="1:11">
      <c r="A34" s="64"/>
      <c r="B34" s="645" t="s">
        <v>116</v>
      </c>
      <c r="C34" s="645"/>
      <c r="D34" s="65">
        <f>D13+D23+D27</f>
        <v>0</v>
      </c>
      <c r="E34" s="65">
        <f>E13+E23+E27</f>
        <v>12287958.58</v>
      </c>
      <c r="F34" s="66"/>
      <c r="G34" s="642" t="s">
        <v>117</v>
      </c>
      <c r="H34" s="642"/>
      <c r="I34" s="67">
        <f>SUM(I35:I39)</f>
        <v>0</v>
      </c>
      <c r="J34" s="67">
        <f>SUM(J35:J39)</f>
        <v>0</v>
      </c>
      <c r="K34" s="56"/>
    </row>
    <row r="35" spans="1:11">
      <c r="A35" s="54"/>
      <c r="B35" s="645"/>
      <c r="C35" s="645"/>
      <c r="D35" s="50"/>
      <c r="E35" s="50"/>
      <c r="F35" s="51"/>
      <c r="G35" s="641" t="s">
        <v>118</v>
      </c>
      <c r="H35" s="641"/>
      <c r="I35" s="58">
        <v>0</v>
      </c>
      <c r="J35" s="58">
        <v>0</v>
      </c>
      <c r="K35" s="56"/>
    </row>
    <row r="36" spans="1:11">
      <c r="A36" s="68"/>
      <c r="B36" s="51"/>
      <c r="C36" s="51"/>
      <c r="D36" s="51"/>
      <c r="E36" s="51"/>
      <c r="F36" s="51"/>
      <c r="G36" s="641" t="s">
        <v>119</v>
      </c>
      <c r="H36" s="641"/>
      <c r="I36" s="58">
        <v>0</v>
      </c>
      <c r="J36" s="58">
        <v>0</v>
      </c>
      <c r="K36" s="56"/>
    </row>
    <row r="37" spans="1:11">
      <c r="A37" s="68"/>
      <c r="B37" s="51"/>
      <c r="C37" s="51"/>
      <c r="D37" s="51"/>
      <c r="E37" s="51"/>
      <c r="F37" s="51"/>
      <c r="G37" s="641" t="s">
        <v>120</v>
      </c>
      <c r="H37" s="641"/>
      <c r="I37" s="58">
        <v>0</v>
      </c>
      <c r="J37" s="58">
        <v>0</v>
      </c>
      <c r="K37" s="56"/>
    </row>
    <row r="38" spans="1:11">
      <c r="A38" s="68"/>
      <c r="B38" s="51"/>
      <c r="C38" s="51"/>
      <c r="D38" s="51"/>
      <c r="E38" s="51"/>
      <c r="F38" s="51"/>
      <c r="G38" s="641" t="s">
        <v>121</v>
      </c>
      <c r="H38" s="641"/>
      <c r="I38" s="58">
        <v>0</v>
      </c>
      <c r="J38" s="58">
        <v>0</v>
      </c>
      <c r="K38" s="56"/>
    </row>
    <row r="39" spans="1:11">
      <c r="A39" s="68"/>
      <c r="B39" s="51"/>
      <c r="C39" s="51"/>
      <c r="D39" s="51"/>
      <c r="E39" s="51"/>
      <c r="F39" s="51"/>
      <c r="G39" s="641" t="s">
        <v>122</v>
      </c>
      <c r="H39" s="641"/>
      <c r="I39" s="58">
        <v>0</v>
      </c>
      <c r="J39" s="58">
        <v>0</v>
      </c>
      <c r="K39" s="56"/>
    </row>
    <row r="40" spans="1:11">
      <c r="A40" s="68"/>
      <c r="B40" s="51"/>
      <c r="C40" s="51"/>
      <c r="D40" s="51"/>
      <c r="E40" s="51"/>
      <c r="F40" s="51"/>
      <c r="G40" s="59"/>
      <c r="H40" s="60"/>
      <c r="I40" s="61"/>
      <c r="J40" s="61"/>
      <c r="K40" s="56"/>
    </row>
    <row r="41" spans="1:11">
      <c r="A41" s="68"/>
      <c r="B41" s="51"/>
      <c r="C41" s="51"/>
      <c r="D41" s="51"/>
      <c r="E41" s="51"/>
      <c r="F41" s="51"/>
      <c r="G41" s="643" t="s">
        <v>123</v>
      </c>
      <c r="H41" s="643"/>
      <c r="I41" s="67">
        <f>SUM(I42:I47)</f>
        <v>0</v>
      </c>
      <c r="J41" s="67">
        <f>SUM(J42:J47)</f>
        <v>0</v>
      </c>
      <c r="K41" s="56"/>
    </row>
    <row r="42" spans="1:11" ht="26.25" customHeight="1">
      <c r="A42" s="68"/>
      <c r="B42" s="51"/>
      <c r="C42" s="51"/>
      <c r="D42" s="51"/>
      <c r="E42" s="51"/>
      <c r="F42" s="51"/>
      <c r="G42" s="644" t="s">
        <v>124</v>
      </c>
      <c r="H42" s="644"/>
      <c r="I42" s="58">
        <v>0</v>
      </c>
      <c r="J42" s="58">
        <v>0</v>
      </c>
      <c r="K42" s="56"/>
    </row>
    <row r="43" spans="1:11">
      <c r="A43" s="68"/>
      <c r="B43" s="51"/>
      <c r="C43" s="51"/>
      <c r="D43" s="51"/>
      <c r="E43" s="51"/>
      <c r="F43" s="51"/>
      <c r="G43" s="641" t="s">
        <v>125</v>
      </c>
      <c r="H43" s="641"/>
      <c r="I43" s="58">
        <v>0</v>
      </c>
      <c r="J43" s="58">
        <v>0</v>
      </c>
      <c r="K43" s="56"/>
    </row>
    <row r="44" spans="1:11" ht="12" customHeight="1">
      <c r="A44" s="68"/>
      <c r="B44" s="51"/>
      <c r="C44" s="51"/>
      <c r="D44" s="51"/>
      <c r="E44" s="51"/>
      <c r="F44" s="51"/>
      <c r="G44" s="641" t="s">
        <v>126</v>
      </c>
      <c r="H44" s="641"/>
      <c r="I44" s="58">
        <v>0</v>
      </c>
      <c r="J44" s="58">
        <v>0</v>
      </c>
      <c r="K44" s="56"/>
    </row>
    <row r="45" spans="1:11" ht="25.5" customHeight="1">
      <c r="A45" s="68"/>
      <c r="B45" s="51"/>
      <c r="C45" s="51"/>
      <c r="D45" s="51"/>
      <c r="E45" s="51"/>
      <c r="F45" s="51"/>
      <c r="G45" s="644" t="s">
        <v>195</v>
      </c>
      <c r="H45" s="644"/>
      <c r="I45" s="58">
        <v>0</v>
      </c>
      <c r="J45" s="58">
        <v>0</v>
      </c>
      <c r="K45" s="56"/>
    </row>
    <row r="46" spans="1:11">
      <c r="A46" s="68"/>
      <c r="B46" s="51"/>
      <c r="C46" s="51"/>
      <c r="D46" s="51"/>
      <c r="E46" s="51"/>
      <c r="F46" s="51"/>
      <c r="G46" s="641" t="s">
        <v>127</v>
      </c>
      <c r="H46" s="641"/>
      <c r="I46" s="58">
        <v>0</v>
      </c>
      <c r="J46" s="58">
        <v>0</v>
      </c>
      <c r="K46" s="56"/>
    </row>
    <row r="47" spans="1:11">
      <c r="A47" s="68"/>
      <c r="B47" s="51"/>
      <c r="C47" s="51"/>
      <c r="D47" s="51"/>
      <c r="E47" s="51"/>
      <c r="F47" s="51"/>
      <c r="G47" s="641" t="s">
        <v>128</v>
      </c>
      <c r="H47" s="641"/>
      <c r="I47" s="58">
        <v>0</v>
      </c>
      <c r="J47" s="58">
        <v>0</v>
      </c>
      <c r="K47" s="56"/>
    </row>
    <row r="48" spans="1:11">
      <c r="A48" s="68"/>
      <c r="B48" s="51"/>
      <c r="C48" s="51"/>
      <c r="D48" s="51"/>
      <c r="E48" s="51"/>
      <c r="F48" s="51"/>
      <c r="G48" s="59"/>
      <c r="H48" s="60"/>
      <c r="I48" s="61"/>
      <c r="J48" s="61"/>
      <c r="K48" s="56"/>
    </row>
    <row r="49" spans="1:11">
      <c r="A49" s="68"/>
      <c r="B49" s="51"/>
      <c r="C49" s="51"/>
      <c r="D49" s="51"/>
      <c r="E49" s="51"/>
      <c r="F49" s="51"/>
      <c r="G49" s="643" t="s">
        <v>129</v>
      </c>
      <c r="H49" s="643"/>
      <c r="I49" s="67">
        <f>SUM(I50)</f>
        <v>0</v>
      </c>
      <c r="J49" s="67">
        <f>SUM(J50)</f>
        <v>0</v>
      </c>
      <c r="K49" s="56"/>
    </row>
    <row r="50" spans="1:11">
      <c r="A50" s="68"/>
      <c r="B50" s="51"/>
      <c r="C50" s="51"/>
      <c r="D50" s="51"/>
      <c r="E50" s="51"/>
      <c r="F50" s="51"/>
      <c r="G50" s="641" t="s">
        <v>130</v>
      </c>
      <c r="H50" s="641"/>
      <c r="I50" s="58">
        <v>0</v>
      </c>
      <c r="J50" s="58">
        <v>0</v>
      </c>
      <c r="K50" s="56"/>
    </row>
    <row r="51" spans="1:11">
      <c r="A51" s="68"/>
      <c r="B51" s="51"/>
      <c r="C51" s="51"/>
      <c r="D51" s="51"/>
      <c r="E51" s="51"/>
      <c r="F51" s="51"/>
      <c r="G51" s="59"/>
      <c r="H51" s="60"/>
      <c r="I51" s="61"/>
      <c r="J51" s="61"/>
      <c r="K51" s="56"/>
    </row>
    <row r="52" spans="1:11">
      <c r="A52" s="68"/>
      <c r="B52" s="51"/>
      <c r="C52" s="51"/>
      <c r="D52" s="51"/>
      <c r="E52" s="51"/>
      <c r="F52" s="51"/>
      <c r="G52" s="645" t="s">
        <v>131</v>
      </c>
      <c r="H52" s="645"/>
      <c r="I52" s="69">
        <f>I13+I18+I29+I34+I41+I49</f>
        <v>356986</v>
      </c>
      <c r="J52" s="69">
        <f>J13+J18+J29+J34+J41+J49</f>
        <v>9238179.8300000001</v>
      </c>
      <c r="K52" s="70"/>
    </row>
    <row r="53" spans="1:11">
      <c r="A53" s="68"/>
      <c r="B53" s="51"/>
      <c r="C53" s="51"/>
      <c r="D53" s="51"/>
      <c r="E53" s="51"/>
      <c r="F53" s="51"/>
      <c r="G53" s="71"/>
      <c r="H53" s="71"/>
      <c r="I53" s="61"/>
      <c r="J53" s="61"/>
      <c r="K53" s="70"/>
    </row>
    <row r="54" spans="1:11">
      <c r="A54" s="68"/>
      <c r="B54" s="51"/>
      <c r="C54" s="51"/>
      <c r="D54" s="51"/>
      <c r="E54" s="51"/>
      <c r="F54" s="51"/>
      <c r="G54" s="647" t="s">
        <v>132</v>
      </c>
      <c r="H54" s="647"/>
      <c r="I54" s="69">
        <f>D34-I52</f>
        <v>-356986</v>
      </c>
      <c r="J54" s="69">
        <f>E34-J52</f>
        <v>3049778.75</v>
      </c>
      <c r="K54" s="70"/>
    </row>
    <row r="55" spans="1:11" ht="6" customHeight="1">
      <c r="A55" s="72"/>
      <c r="B55" s="73"/>
      <c r="C55" s="73"/>
      <c r="D55" s="73"/>
      <c r="E55" s="73"/>
      <c r="F55" s="73"/>
      <c r="G55" s="74"/>
      <c r="H55" s="74"/>
      <c r="I55" s="73"/>
      <c r="J55" s="73"/>
      <c r="K55" s="75"/>
    </row>
    <row r="56" spans="1:11" ht="6" customHeight="1">
      <c r="A56" s="33"/>
      <c r="B56" s="33"/>
      <c r="C56" s="33"/>
      <c r="D56" s="33"/>
      <c r="E56" s="33"/>
      <c r="F56" s="33"/>
      <c r="G56" s="36"/>
      <c r="H56" s="36"/>
      <c r="I56" s="33"/>
      <c r="J56" s="33"/>
      <c r="K56" s="33"/>
    </row>
    <row r="57" spans="1:11" ht="6" customHeight="1">
      <c r="A57" s="73"/>
      <c r="B57" s="76"/>
      <c r="C57" s="77"/>
      <c r="D57" s="78"/>
      <c r="E57" s="78"/>
      <c r="F57" s="73"/>
      <c r="G57" s="79"/>
      <c r="H57" s="80"/>
      <c r="I57" s="78"/>
      <c r="J57" s="78"/>
      <c r="K57" s="73"/>
    </row>
    <row r="58" spans="1:11" ht="6" customHeight="1">
      <c r="A58" s="33"/>
      <c r="B58" s="60"/>
      <c r="C58" s="81"/>
      <c r="D58" s="82"/>
      <c r="E58" s="82"/>
      <c r="F58" s="33"/>
      <c r="G58" s="83"/>
      <c r="H58" s="84"/>
      <c r="I58" s="82"/>
      <c r="J58" s="82"/>
      <c r="K58" s="33"/>
    </row>
    <row r="59" spans="1:11" ht="15" customHeight="1">
      <c r="A59" s="60" t="s">
        <v>76</v>
      </c>
      <c r="C59" s="60"/>
      <c r="D59" s="60"/>
      <c r="E59" s="60"/>
      <c r="F59" s="60"/>
      <c r="G59" s="60"/>
      <c r="H59" s="60"/>
      <c r="I59" s="60"/>
      <c r="J59" s="60"/>
    </row>
    <row r="60" spans="1:11" ht="9.75" customHeight="1">
      <c r="B60" s="60"/>
      <c r="C60" s="81"/>
      <c r="D60" s="82"/>
      <c r="E60" s="82"/>
      <c r="G60" s="83"/>
      <c r="H60" s="81"/>
      <c r="I60" s="82"/>
      <c r="J60" s="82"/>
    </row>
    <row r="61" spans="1:11" ht="30" customHeight="1">
      <c r="B61" s="60"/>
      <c r="C61" s="648"/>
      <c r="D61" s="648"/>
      <c r="E61" s="82"/>
      <c r="G61" s="649"/>
      <c r="H61" s="649"/>
      <c r="I61" s="82"/>
      <c r="J61" s="82"/>
    </row>
    <row r="62" spans="1:11" ht="14.1" customHeight="1">
      <c r="B62" s="85"/>
      <c r="C62" s="650" t="s">
        <v>567</v>
      </c>
      <c r="D62" s="650"/>
      <c r="E62" s="82"/>
      <c r="F62" s="82"/>
      <c r="G62" s="650" t="s">
        <v>569</v>
      </c>
      <c r="H62" s="650"/>
      <c r="I62" s="86"/>
      <c r="J62" s="82"/>
    </row>
    <row r="63" spans="1:11" ht="14.1" customHeight="1">
      <c r="B63" s="87"/>
      <c r="C63" s="646" t="s">
        <v>568</v>
      </c>
      <c r="D63" s="646"/>
      <c r="E63" s="88"/>
      <c r="F63" s="88"/>
      <c r="G63" s="646" t="s">
        <v>642</v>
      </c>
      <c r="H63" s="646"/>
      <c r="I63" s="86"/>
      <c r="J63" s="82"/>
    </row>
    <row r="64" spans="1:11" ht="9.9" customHeight="1">
      <c r="D64" s="89"/>
    </row>
    <row r="65" spans="2:11">
      <c r="B65" s="33"/>
      <c r="C65" s="33"/>
      <c r="D65" s="89"/>
      <c r="E65" s="33"/>
      <c r="F65" s="33"/>
      <c r="G65" s="36"/>
      <c r="H65" s="36"/>
      <c r="I65" s="33"/>
      <c r="J65" s="33"/>
      <c r="K65" s="33"/>
    </row>
    <row r="66" spans="2:11">
      <c r="D66" s="89"/>
    </row>
  </sheetData>
  <sheetProtection formatCells="0" selectLockedCells="1"/>
  <mergeCells count="69">
    <mergeCell ref="C63:D63"/>
    <mergeCell ref="G63:H63"/>
    <mergeCell ref="G54:H54"/>
    <mergeCell ref="C61:D61"/>
    <mergeCell ref="G61:H61"/>
    <mergeCell ref="C62:D62"/>
    <mergeCell ref="G62:H62"/>
    <mergeCell ref="G52:H52"/>
    <mergeCell ref="G38:H38"/>
    <mergeCell ref="G39:H39"/>
    <mergeCell ref="G41:H41"/>
    <mergeCell ref="G42:H42"/>
    <mergeCell ref="G43:H43"/>
    <mergeCell ref="G44:H44"/>
    <mergeCell ref="G45:H45"/>
    <mergeCell ref="G46:H46"/>
    <mergeCell ref="G47:H47"/>
    <mergeCell ref="G49:H49"/>
    <mergeCell ref="G50:H50"/>
    <mergeCell ref="G37:H37"/>
    <mergeCell ref="B30:C30"/>
    <mergeCell ref="G30:H30"/>
    <mergeCell ref="B31:C31"/>
    <mergeCell ref="G31:H31"/>
    <mergeCell ref="B32:C32"/>
    <mergeCell ref="G32:H32"/>
    <mergeCell ref="B34:C34"/>
    <mergeCell ref="G34:H34"/>
    <mergeCell ref="B35:C35"/>
    <mergeCell ref="G35:H35"/>
    <mergeCell ref="G36:H36"/>
    <mergeCell ref="G26:H26"/>
    <mergeCell ref="B27:C27"/>
    <mergeCell ref="G27:H27"/>
    <mergeCell ref="B28:C28"/>
    <mergeCell ref="B29:C29"/>
    <mergeCell ref="G29:H29"/>
    <mergeCell ref="B25:C25"/>
    <mergeCell ref="G25:H25"/>
    <mergeCell ref="B19:C19"/>
    <mergeCell ref="G19:H19"/>
    <mergeCell ref="B20:C20"/>
    <mergeCell ref="G20:H20"/>
    <mergeCell ref="B21:C21"/>
    <mergeCell ref="G21:H21"/>
    <mergeCell ref="G22:H22"/>
    <mergeCell ref="B23:C23"/>
    <mergeCell ref="G23:H23"/>
    <mergeCell ref="B24:C24"/>
    <mergeCell ref="G24:H24"/>
    <mergeCell ref="B18:C18"/>
    <mergeCell ref="G18:H18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B10:C10"/>
    <mergeCell ref="G10:H10"/>
    <mergeCell ref="C3:I3"/>
    <mergeCell ref="C4:I4"/>
    <mergeCell ref="C5:I5"/>
    <mergeCell ref="F7:H7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33"/>
  <sheetViews>
    <sheetView showGridLines="0" zoomScale="85" zoomScaleNormal="85" workbookViewId="0">
      <selection activeCell="D18" sqref="D18"/>
    </sheetView>
  </sheetViews>
  <sheetFormatPr baseColWidth="10" defaultColWidth="11.44140625" defaultRowHeight="13.2"/>
  <cols>
    <col min="1" max="1" width="11.44140625" style="26"/>
    <col min="2" max="2" width="70.33203125" style="26" customWidth="1"/>
    <col min="3" max="6" width="26.6640625" style="26" customWidth="1"/>
    <col min="7" max="7" width="14.88671875" style="26" bestFit="1" customWidth="1"/>
    <col min="8" max="16384" width="11.44140625" style="26"/>
  </cols>
  <sheetData>
    <row r="2" spans="1:12" ht="4.5" customHeight="1">
      <c r="A2" s="719"/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719"/>
    </row>
    <row r="3" spans="1:12" ht="15" customHeight="1">
      <c r="A3" s="720" t="s">
        <v>457</v>
      </c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</row>
    <row r="4" spans="1:12" ht="24" customHeight="1">
      <c r="A4" s="720" t="s">
        <v>523</v>
      </c>
      <c r="B4" s="720"/>
      <c r="C4" s="720"/>
      <c r="D4" s="720"/>
      <c r="E4" s="720"/>
      <c r="F4" s="720"/>
      <c r="G4" s="720"/>
      <c r="H4" s="720"/>
      <c r="I4" s="720"/>
      <c r="J4" s="720"/>
      <c r="K4" s="720"/>
      <c r="L4" s="720"/>
    </row>
    <row r="5" spans="1:12" ht="13.8">
      <c r="B5" s="285"/>
      <c r="C5" s="286"/>
      <c r="D5" s="287"/>
      <c r="E5" s="287"/>
      <c r="F5" s="287"/>
    </row>
    <row r="7" spans="1:12">
      <c r="B7" s="31"/>
      <c r="C7" s="140"/>
      <c r="D7" s="32"/>
      <c r="E7" s="33"/>
      <c r="F7" s="81"/>
      <c r="G7" s="31" t="s">
        <v>3</v>
      </c>
      <c r="H7" s="288" t="s">
        <v>566</v>
      </c>
      <c r="I7" s="289"/>
      <c r="J7" s="73"/>
      <c r="K7" s="77"/>
      <c r="L7" s="73"/>
    </row>
    <row r="9" spans="1:12" ht="13.8">
      <c r="A9" s="721" t="s">
        <v>408</v>
      </c>
      <c r="B9" s="721"/>
      <c r="C9" s="721"/>
      <c r="D9" s="721"/>
      <c r="E9" s="721"/>
      <c r="F9" s="721"/>
      <c r="G9" s="721"/>
      <c r="H9" s="721"/>
      <c r="I9" s="721"/>
      <c r="J9" s="721"/>
      <c r="K9" s="721"/>
      <c r="L9" s="721"/>
    </row>
    <row r="10" spans="1:12">
      <c r="B10" s="290"/>
      <c r="C10" s="140"/>
      <c r="D10" s="32"/>
      <c r="E10" s="33"/>
      <c r="F10" s="81"/>
    </row>
    <row r="11" spans="1:12">
      <c r="B11" s="19" t="s">
        <v>398</v>
      </c>
      <c r="C11" s="291"/>
      <c r="D11" s="287"/>
      <c r="E11" s="287"/>
      <c r="F11" s="287"/>
    </row>
    <row r="12" spans="1:12" ht="13.8">
      <c r="B12" s="292"/>
      <c r="C12" s="286"/>
      <c r="D12" s="287"/>
      <c r="E12" s="287"/>
      <c r="F12" s="287"/>
    </row>
    <row r="13" spans="1:12" ht="13.8">
      <c r="B13" s="20" t="s">
        <v>369</v>
      </c>
      <c r="C13" s="286"/>
      <c r="D13" s="287"/>
      <c r="E13" s="287"/>
      <c r="F13" s="287"/>
    </row>
    <row r="14" spans="1:12" ht="13.8">
      <c r="C14" s="286"/>
    </row>
    <row r="15" spans="1:12">
      <c r="B15" s="293" t="s">
        <v>533</v>
      </c>
      <c r="C15" s="33"/>
      <c r="D15" s="33"/>
      <c r="E15" s="33"/>
    </row>
    <row r="16" spans="1:12">
      <c r="B16" s="294"/>
      <c r="C16" s="33"/>
      <c r="D16" s="33"/>
      <c r="E16" s="33"/>
    </row>
    <row r="17" spans="2:5" ht="20.25" customHeight="1">
      <c r="B17" s="295" t="s">
        <v>371</v>
      </c>
      <c r="C17" s="296" t="s">
        <v>305</v>
      </c>
      <c r="D17" s="296" t="s">
        <v>372</v>
      </c>
      <c r="E17" s="296" t="s">
        <v>373</v>
      </c>
    </row>
    <row r="18" spans="2:5" ht="13.8">
      <c r="B18" s="299" t="s">
        <v>530</v>
      </c>
      <c r="C18" s="300"/>
      <c r="D18" s="300">
        <v>0</v>
      </c>
      <c r="E18" s="300">
        <v>0</v>
      </c>
    </row>
    <row r="19" spans="2:5" ht="13.8">
      <c r="B19" s="299"/>
      <c r="C19" s="300"/>
      <c r="D19" s="300"/>
      <c r="E19" s="300"/>
    </row>
    <row r="20" spans="2:5" ht="13.8">
      <c r="B20" s="299" t="s">
        <v>574</v>
      </c>
      <c r="C20" s="300">
        <v>10449506.789999999</v>
      </c>
      <c r="D20" s="300"/>
      <c r="E20" s="300"/>
    </row>
    <row r="21" spans="2:5" ht="13.8">
      <c r="B21" s="299" t="s">
        <v>575</v>
      </c>
      <c r="C21" s="300">
        <v>430454.24</v>
      </c>
      <c r="D21" s="300"/>
      <c r="E21" s="300"/>
    </row>
    <row r="22" spans="2:5" ht="13.8">
      <c r="B22" s="299" t="s">
        <v>576</v>
      </c>
      <c r="C22" s="300">
        <v>6475438.2000000002</v>
      </c>
      <c r="D22" s="300"/>
      <c r="E22" s="300"/>
    </row>
    <row r="23" spans="2:5" ht="13.8">
      <c r="B23" s="299" t="s">
        <v>577</v>
      </c>
      <c r="C23" s="300">
        <v>3451962.36</v>
      </c>
      <c r="D23" s="300"/>
      <c r="E23" s="300"/>
    </row>
    <row r="24" spans="2:5" ht="13.8">
      <c r="B24" s="299" t="s">
        <v>578</v>
      </c>
      <c r="C24" s="300">
        <v>6107598.4800000004</v>
      </c>
      <c r="D24" s="300"/>
      <c r="E24" s="300"/>
    </row>
    <row r="25" spans="2:5" ht="13.8">
      <c r="B25" s="299" t="s">
        <v>579</v>
      </c>
      <c r="C25" s="300">
        <v>3577907.07</v>
      </c>
      <c r="D25" s="300"/>
      <c r="E25" s="300"/>
    </row>
    <row r="26" spans="2:5" ht="13.8">
      <c r="B26" s="299" t="s">
        <v>580</v>
      </c>
      <c r="C26" s="300">
        <v>1323502.98</v>
      </c>
      <c r="D26" s="300"/>
      <c r="E26" s="300"/>
    </row>
    <row r="27" spans="2:5" ht="13.8">
      <c r="B27" s="299" t="s">
        <v>581</v>
      </c>
      <c r="C27" s="300">
        <v>13002132.960000001</v>
      </c>
      <c r="D27" s="300"/>
      <c r="E27" s="300"/>
    </row>
    <row r="28" spans="2:5" ht="13.8">
      <c r="B28" s="299" t="s">
        <v>582</v>
      </c>
      <c r="C28" s="300">
        <v>6097.86</v>
      </c>
      <c r="D28" s="300"/>
      <c r="E28" s="300"/>
    </row>
    <row r="29" spans="2:5" ht="13.8">
      <c r="B29" s="299" t="s">
        <v>583</v>
      </c>
      <c r="C29" s="300">
        <v>2201.8200000000002</v>
      </c>
      <c r="D29" s="300">
        <v>0</v>
      </c>
      <c r="E29" s="300">
        <v>0</v>
      </c>
    </row>
    <row r="30" spans="2:5" ht="13.8">
      <c r="B30" s="17"/>
      <c r="C30" s="301"/>
      <c r="D30" s="301">
        <v>0</v>
      </c>
      <c r="E30" s="301">
        <v>0</v>
      </c>
    </row>
    <row r="31" spans="2:5">
      <c r="B31" s="294"/>
      <c r="C31" s="572">
        <f>SUM(C18:C30)</f>
        <v>44826802.759999998</v>
      </c>
      <c r="D31" s="296"/>
      <c r="E31" s="296">
        <f>SUM(E18:E30)</f>
        <v>0</v>
      </c>
    </row>
    <row r="32" spans="2:5">
      <c r="B32" s="294"/>
      <c r="C32" s="33"/>
      <c r="D32" s="33"/>
      <c r="E32" s="33"/>
    </row>
    <row r="33" spans="2:6">
      <c r="B33" s="294"/>
      <c r="C33" s="33"/>
      <c r="D33" s="33"/>
      <c r="E33" s="33"/>
    </row>
    <row r="34" spans="2:6">
      <c r="B34" s="294"/>
      <c r="C34" s="33"/>
      <c r="D34" s="33"/>
      <c r="E34" s="33"/>
    </row>
    <row r="35" spans="2:6">
      <c r="B35" s="293" t="s">
        <v>374</v>
      </c>
      <c r="C35" s="302"/>
      <c r="D35" s="33"/>
      <c r="E35" s="33"/>
    </row>
    <row r="37" spans="2:6" ht="18.75" customHeight="1">
      <c r="B37" s="295" t="s">
        <v>375</v>
      </c>
      <c r="C37" s="296" t="s">
        <v>305</v>
      </c>
      <c r="D37" s="296" t="s">
        <v>376</v>
      </c>
      <c r="E37" s="296" t="s">
        <v>306</v>
      </c>
    </row>
    <row r="38" spans="2:6">
      <c r="B38" s="299" t="s">
        <v>539</v>
      </c>
      <c r="C38" s="303"/>
      <c r="D38" s="303"/>
      <c r="E38" s="303"/>
    </row>
    <row r="39" spans="2:6">
      <c r="B39" s="299"/>
      <c r="C39" s="303"/>
      <c r="D39" s="303"/>
      <c r="E39" s="303"/>
    </row>
    <row r="40" spans="2:6" ht="14.25" customHeight="1">
      <c r="B40" s="299" t="s">
        <v>538</v>
      </c>
      <c r="C40" s="303"/>
      <c r="D40" s="303"/>
      <c r="E40" s="303"/>
    </row>
    <row r="41" spans="2:6" ht="14.25" customHeight="1">
      <c r="B41" s="299"/>
      <c r="C41" s="303"/>
      <c r="D41" s="303"/>
      <c r="E41" s="303"/>
    </row>
    <row r="42" spans="2:6" ht="14.25" customHeight="1">
      <c r="B42" s="17"/>
      <c r="C42" s="304"/>
      <c r="D42" s="304"/>
      <c r="E42" s="304"/>
    </row>
    <row r="43" spans="2:6" ht="14.25" customHeight="1">
      <c r="C43" s="296">
        <f>SUM(C38:C42)</f>
        <v>0</v>
      </c>
      <c r="D43" s="296">
        <f t="shared" ref="D43:E43" si="0">SUM(D38:D42)</f>
        <v>0</v>
      </c>
      <c r="E43" s="296">
        <f t="shared" si="0"/>
        <v>0</v>
      </c>
    </row>
    <row r="44" spans="2:6" ht="14.25" customHeight="1">
      <c r="C44" s="305"/>
      <c r="D44" s="305"/>
      <c r="E44" s="305"/>
    </row>
    <row r="45" spans="2:6" ht="14.25" customHeight="1"/>
    <row r="46" spans="2:6" ht="23.25" customHeight="1">
      <c r="B46" s="295" t="s">
        <v>413</v>
      </c>
      <c r="C46" s="296" t="s">
        <v>305</v>
      </c>
      <c r="D46" s="296" t="s">
        <v>389</v>
      </c>
      <c r="E46" s="296" t="s">
        <v>390</v>
      </c>
      <c r="F46" s="296" t="s">
        <v>391</v>
      </c>
    </row>
    <row r="47" spans="2:6" ht="14.25" customHeight="1">
      <c r="B47" s="299" t="s">
        <v>537</v>
      </c>
      <c r="C47" s="303"/>
      <c r="D47" s="303"/>
      <c r="E47" s="303"/>
      <c r="F47" s="303"/>
    </row>
    <row r="48" spans="2:6" ht="14.25" customHeight="1">
      <c r="B48" s="299"/>
      <c r="C48" s="303"/>
      <c r="D48" s="303"/>
      <c r="E48" s="303"/>
      <c r="F48" s="303"/>
    </row>
    <row r="49" spans="2:6" ht="14.25" customHeight="1">
      <c r="B49" s="299" t="s">
        <v>536</v>
      </c>
      <c r="C49" s="303"/>
      <c r="D49" s="303"/>
      <c r="E49" s="303"/>
      <c r="F49" s="303"/>
    </row>
    <row r="50" spans="2:6" ht="14.25" customHeight="1">
      <c r="B50" s="17"/>
      <c r="C50" s="304"/>
      <c r="D50" s="304"/>
      <c r="E50" s="304"/>
      <c r="F50" s="304"/>
    </row>
    <row r="51" spans="2:6" ht="14.25" customHeight="1">
      <c r="C51" s="296">
        <f>SUM(C46:C50)</f>
        <v>0</v>
      </c>
      <c r="D51" s="296">
        <f t="shared" ref="D51" si="1">SUM(D46:D50)</f>
        <v>0</v>
      </c>
      <c r="E51" s="296">
        <f t="shared" ref="E51:F51" si="2">SUM(E46:E50)</f>
        <v>0</v>
      </c>
      <c r="F51" s="296">
        <f t="shared" si="2"/>
        <v>0</v>
      </c>
    </row>
    <row r="52" spans="2:6" ht="14.25" customHeight="1"/>
    <row r="53" spans="2:6" ht="14.25" customHeight="1"/>
    <row r="54" spans="2:6" ht="14.25" customHeight="1"/>
    <row r="55" spans="2:6" ht="14.25" customHeight="1">
      <c r="B55" s="293" t="s">
        <v>379</v>
      </c>
    </row>
    <row r="56" spans="2:6" ht="14.25" customHeight="1">
      <c r="B56" s="306"/>
    </row>
    <row r="57" spans="2:6" ht="24" customHeight="1">
      <c r="B57" s="295" t="s">
        <v>377</v>
      </c>
      <c r="C57" s="296" t="s">
        <v>305</v>
      </c>
      <c r="D57" s="296" t="s">
        <v>378</v>
      </c>
    </row>
    <row r="58" spans="2:6" ht="14.25" customHeight="1">
      <c r="B58" s="297" t="s">
        <v>534</v>
      </c>
      <c r="C58" s="298"/>
      <c r="D58" s="298">
        <v>0</v>
      </c>
    </row>
    <row r="59" spans="2:6" ht="14.25" customHeight="1">
      <c r="B59" s="299"/>
      <c r="C59" s="300"/>
      <c r="D59" s="300">
        <v>0</v>
      </c>
    </row>
    <row r="60" spans="2:6" ht="14.25" customHeight="1">
      <c r="B60" s="299" t="s">
        <v>535</v>
      </c>
      <c r="C60" s="300"/>
      <c r="D60" s="300"/>
    </row>
    <row r="61" spans="2:6" ht="14.25" customHeight="1">
      <c r="B61" s="17"/>
      <c r="C61" s="301"/>
      <c r="D61" s="301">
        <v>0</v>
      </c>
    </row>
    <row r="62" spans="2:6" ht="14.25" customHeight="1">
      <c r="B62" s="307"/>
      <c r="C62" s="296">
        <f>SUM(C57:C61)</f>
        <v>0</v>
      </c>
      <c r="D62" s="296"/>
    </row>
    <row r="63" spans="2:6" ht="14.25" customHeight="1">
      <c r="B63" s="307"/>
      <c r="C63" s="308"/>
      <c r="D63" s="308"/>
    </row>
    <row r="64" spans="2:6" ht="9.75" customHeight="1">
      <c r="B64" s="307"/>
      <c r="C64" s="308"/>
      <c r="D64" s="308"/>
    </row>
    <row r="65" spans="2:7" ht="14.25" customHeight="1"/>
    <row r="66" spans="2:7" ht="14.25" customHeight="1">
      <c r="B66" s="293" t="s">
        <v>380</v>
      </c>
    </row>
    <row r="67" spans="2:7" ht="14.25" customHeight="1">
      <c r="B67" s="306"/>
    </row>
    <row r="68" spans="2:7" ht="27.75" customHeight="1">
      <c r="B68" s="295" t="s">
        <v>383</v>
      </c>
      <c r="C68" s="296" t="s">
        <v>305</v>
      </c>
      <c r="D68" s="296" t="s">
        <v>372</v>
      </c>
      <c r="E68" s="296" t="s">
        <v>314</v>
      </c>
      <c r="F68" s="309" t="s">
        <v>381</v>
      </c>
      <c r="G68" s="296" t="s">
        <v>382</v>
      </c>
    </row>
    <row r="69" spans="2:7" ht="14.25" customHeight="1">
      <c r="B69" s="310" t="s">
        <v>540</v>
      </c>
      <c r="C69" s="308"/>
      <c r="D69" s="308">
        <v>0</v>
      </c>
      <c r="E69" s="308">
        <v>0</v>
      </c>
      <c r="F69" s="308">
        <v>0</v>
      </c>
      <c r="G69" s="311">
        <v>0</v>
      </c>
    </row>
    <row r="70" spans="2:7" ht="14.25" customHeight="1">
      <c r="B70" s="310"/>
      <c r="C70" s="308"/>
      <c r="D70" s="308">
        <v>0</v>
      </c>
      <c r="E70" s="308">
        <v>0</v>
      </c>
      <c r="F70" s="308">
        <v>0</v>
      </c>
      <c r="G70" s="311">
        <v>0</v>
      </c>
    </row>
    <row r="71" spans="2:7" ht="14.25" customHeight="1">
      <c r="B71" s="310"/>
      <c r="C71" s="308"/>
      <c r="D71" s="308">
        <v>0</v>
      </c>
      <c r="E71" s="308">
        <v>0</v>
      </c>
      <c r="F71" s="308">
        <v>0</v>
      </c>
      <c r="G71" s="311">
        <v>0</v>
      </c>
    </row>
    <row r="72" spans="2:7" ht="14.25" customHeight="1">
      <c r="B72" s="312"/>
      <c r="C72" s="313"/>
      <c r="D72" s="313">
        <v>0</v>
      </c>
      <c r="E72" s="313">
        <v>0</v>
      </c>
      <c r="F72" s="313">
        <v>0</v>
      </c>
      <c r="G72" s="314">
        <v>0</v>
      </c>
    </row>
    <row r="73" spans="2:7" ht="15" customHeight="1">
      <c r="B73" s="307"/>
      <c r="C73" s="296">
        <f>SUM(C68:C72)</f>
        <v>0</v>
      </c>
      <c r="D73" s="315">
        <v>0</v>
      </c>
      <c r="E73" s="316">
        <v>0</v>
      </c>
      <c r="F73" s="316">
        <v>0</v>
      </c>
      <c r="G73" s="317">
        <v>0</v>
      </c>
    </row>
    <row r="74" spans="2:7">
      <c r="B74" s="307"/>
      <c r="C74" s="318"/>
      <c r="D74" s="318"/>
      <c r="E74" s="318"/>
      <c r="F74" s="318"/>
      <c r="G74" s="318"/>
    </row>
    <row r="75" spans="2:7">
      <c r="B75" s="307"/>
      <c r="C75" s="318"/>
      <c r="D75" s="318"/>
      <c r="E75" s="318"/>
      <c r="F75" s="318"/>
      <c r="G75" s="318"/>
    </row>
    <row r="76" spans="2:7">
      <c r="B76" s="307"/>
      <c r="C76" s="318"/>
      <c r="D76" s="318"/>
      <c r="E76" s="318"/>
      <c r="F76" s="318"/>
      <c r="G76" s="318"/>
    </row>
    <row r="77" spans="2:7" ht="26.25" customHeight="1">
      <c r="B77" s="295" t="s">
        <v>542</v>
      </c>
      <c r="C77" s="296" t="s">
        <v>305</v>
      </c>
      <c r="D77" s="296" t="s">
        <v>372</v>
      </c>
      <c r="E77" s="296" t="s">
        <v>384</v>
      </c>
      <c r="F77" s="318"/>
      <c r="G77" s="318"/>
    </row>
    <row r="78" spans="2:7" ht="13.8">
      <c r="B78" s="297" t="s">
        <v>541</v>
      </c>
      <c r="C78" s="311"/>
      <c r="D78" s="300">
        <v>0</v>
      </c>
      <c r="E78" s="300">
        <v>0</v>
      </c>
      <c r="F78" s="318"/>
      <c r="G78" s="318"/>
    </row>
    <row r="79" spans="2:7" ht="13.8">
      <c r="B79" s="17"/>
      <c r="C79" s="311"/>
      <c r="D79" s="300">
        <v>0</v>
      </c>
      <c r="E79" s="300">
        <v>0</v>
      </c>
      <c r="F79" s="318"/>
      <c r="G79" s="318"/>
    </row>
    <row r="80" spans="2:7" ht="16.5" customHeight="1">
      <c r="B80" s="307"/>
      <c r="C80" s="296">
        <f>SUM(C78:C79)</f>
        <v>0</v>
      </c>
      <c r="D80" s="723"/>
      <c r="E80" s="724"/>
      <c r="F80" s="318"/>
      <c r="G80" s="318"/>
    </row>
    <row r="81" spans="2:7">
      <c r="B81" s="307"/>
      <c r="C81" s="318"/>
      <c r="D81" s="318"/>
      <c r="E81" s="318"/>
      <c r="F81" s="318"/>
      <c r="G81" s="318"/>
    </row>
    <row r="82" spans="2:7">
      <c r="B82" s="307"/>
      <c r="C82" s="318"/>
      <c r="D82" s="318"/>
      <c r="E82" s="318"/>
      <c r="F82" s="318"/>
      <c r="G82" s="318"/>
    </row>
    <row r="83" spans="2:7">
      <c r="B83" s="307"/>
      <c r="C83" s="318"/>
      <c r="D83" s="318"/>
      <c r="E83" s="318"/>
      <c r="F83" s="318"/>
      <c r="G83" s="318"/>
    </row>
    <row r="84" spans="2:7">
      <c r="B84" s="307"/>
      <c r="C84" s="318"/>
      <c r="D84" s="318"/>
      <c r="E84" s="318"/>
      <c r="F84" s="318"/>
      <c r="G84" s="318"/>
    </row>
    <row r="85" spans="2:7">
      <c r="B85" s="306"/>
    </row>
    <row r="86" spans="2:7">
      <c r="B86" s="293" t="s">
        <v>370</v>
      </c>
    </row>
    <row r="88" spans="2:7">
      <c r="B88" s="306"/>
    </row>
    <row r="89" spans="2:7" ht="24" customHeight="1">
      <c r="B89" s="295" t="s">
        <v>307</v>
      </c>
      <c r="C89" s="296" t="s">
        <v>308</v>
      </c>
      <c r="D89" s="296" t="s">
        <v>309</v>
      </c>
      <c r="E89" s="296" t="s">
        <v>310</v>
      </c>
      <c r="F89" s="296" t="s">
        <v>311</v>
      </c>
    </row>
    <row r="90" spans="2:7">
      <c r="B90" s="297" t="s">
        <v>543</v>
      </c>
      <c r="C90" s="319"/>
      <c r="D90" s="320"/>
      <c r="E90" s="320"/>
      <c r="F90" s="320">
        <v>0</v>
      </c>
    </row>
    <row r="91" spans="2:7" ht="14.4">
      <c r="B91" s="566"/>
      <c r="C91" s="321"/>
      <c r="D91" s="303"/>
      <c r="E91" s="303"/>
      <c r="F91" s="303">
        <v>0</v>
      </c>
    </row>
    <row r="92" spans="2:7">
      <c r="B92" s="299" t="s">
        <v>544</v>
      </c>
      <c r="C92" s="321"/>
      <c r="D92" s="303"/>
      <c r="E92" s="303"/>
      <c r="F92" s="303">
        <v>0</v>
      </c>
    </row>
    <row r="93" spans="2:7">
      <c r="B93" s="299"/>
      <c r="C93" s="303"/>
      <c r="D93" s="303"/>
      <c r="E93" s="303"/>
      <c r="F93" s="303">
        <v>0</v>
      </c>
    </row>
    <row r="94" spans="2:7">
      <c r="B94" s="299" t="s">
        <v>545</v>
      </c>
      <c r="C94" s="321"/>
      <c r="D94" s="303"/>
      <c r="E94" s="303"/>
      <c r="F94" s="303">
        <v>0</v>
      </c>
    </row>
    <row r="95" spans="2:7" ht="14.4">
      <c r="B95" s="567"/>
      <c r="C95" s="304"/>
      <c r="D95" s="304"/>
      <c r="E95" s="304"/>
      <c r="F95" s="304">
        <v>0</v>
      </c>
    </row>
    <row r="96" spans="2:7" ht="18" customHeight="1">
      <c r="C96" s="296">
        <f>SUM(C94:C95)</f>
        <v>0</v>
      </c>
      <c r="D96" s="296">
        <f t="shared" ref="D96:E96" si="3">SUM(D94:D95)</f>
        <v>0</v>
      </c>
      <c r="E96" s="296">
        <f t="shared" si="3"/>
        <v>0</v>
      </c>
      <c r="F96" s="322"/>
    </row>
    <row r="99" spans="2:6" ht="21.75" customHeight="1">
      <c r="B99" s="295" t="s">
        <v>385</v>
      </c>
      <c r="C99" s="296" t="s">
        <v>308</v>
      </c>
      <c r="D99" s="296" t="s">
        <v>309</v>
      </c>
      <c r="E99" s="296" t="s">
        <v>310</v>
      </c>
      <c r="F99" s="296" t="s">
        <v>311</v>
      </c>
    </row>
    <row r="100" spans="2:6" ht="13.8">
      <c r="B100" s="297" t="s">
        <v>546</v>
      </c>
      <c r="C100" s="298"/>
      <c r="D100" s="298"/>
      <c r="E100" s="298"/>
      <c r="F100" s="298"/>
    </row>
    <row r="101" spans="2:6" ht="13.8">
      <c r="B101" s="299"/>
      <c r="C101" s="300"/>
      <c r="D101" s="300"/>
      <c r="E101" s="300"/>
      <c r="F101" s="300"/>
    </row>
    <row r="102" spans="2:6" ht="13.8">
      <c r="B102" s="299" t="s">
        <v>547</v>
      </c>
      <c r="C102" s="300"/>
      <c r="D102" s="300"/>
      <c r="E102" s="300"/>
      <c r="F102" s="300"/>
    </row>
    <row r="103" spans="2:6" ht="13.8">
      <c r="B103" s="299"/>
      <c r="C103" s="300"/>
      <c r="D103" s="300"/>
      <c r="E103" s="300"/>
      <c r="F103" s="300"/>
    </row>
    <row r="104" spans="2:6" ht="13.8">
      <c r="B104" s="299" t="s">
        <v>545</v>
      </c>
      <c r="C104" s="300"/>
      <c r="D104" s="300"/>
      <c r="E104" s="300"/>
      <c r="F104" s="300"/>
    </row>
    <row r="105" spans="2:6" ht="14.4">
      <c r="B105" s="567"/>
      <c r="C105" s="301"/>
      <c r="D105" s="301"/>
      <c r="E105" s="301"/>
      <c r="F105" s="301"/>
    </row>
    <row r="106" spans="2:6" ht="16.5" customHeight="1">
      <c r="C106" s="296">
        <f>SUM(C104:C105)</f>
        <v>0</v>
      </c>
      <c r="D106" s="296">
        <f t="shared" ref="D106" si="4">SUM(D104:D105)</f>
        <v>0</v>
      </c>
      <c r="E106" s="296">
        <f t="shared" ref="E106" si="5">SUM(E104:E105)</f>
        <v>0</v>
      </c>
      <c r="F106" s="322"/>
    </row>
    <row r="109" spans="2:6" ht="27" customHeight="1">
      <c r="B109" s="295" t="s">
        <v>386</v>
      </c>
      <c r="C109" s="296" t="s">
        <v>305</v>
      </c>
    </row>
    <row r="110" spans="2:6" ht="13.8">
      <c r="B110" s="297" t="s">
        <v>548</v>
      </c>
      <c r="C110" s="298"/>
    </row>
    <row r="111" spans="2:6" ht="13.8">
      <c r="B111" s="299"/>
      <c r="C111" s="300"/>
    </row>
    <row r="112" spans="2:6" ht="13.8">
      <c r="B112" s="17"/>
      <c r="C112" s="301"/>
    </row>
    <row r="113" spans="2:6" ht="15" customHeight="1">
      <c r="C113" s="296">
        <f>SUM(C111:C112)</f>
        <v>0</v>
      </c>
    </row>
    <row r="114" spans="2:6" ht="14.4">
      <c r="B114"/>
    </row>
    <row r="116" spans="2:6" ht="22.5" customHeight="1">
      <c r="B116" s="323" t="s">
        <v>388</v>
      </c>
      <c r="C116" s="324" t="s">
        <v>305</v>
      </c>
      <c r="D116" s="325" t="s">
        <v>387</v>
      </c>
    </row>
    <row r="117" spans="2:6">
      <c r="B117" s="326"/>
      <c r="C117" s="327"/>
      <c r="D117" s="328"/>
    </row>
    <row r="118" spans="2:6">
      <c r="B118" s="329"/>
      <c r="C118" s="330"/>
      <c r="D118" s="331"/>
    </row>
    <row r="119" spans="2:6">
      <c r="B119" s="68"/>
      <c r="C119" s="332"/>
      <c r="D119" s="332"/>
    </row>
    <row r="120" spans="2:6">
      <c r="B120" s="68"/>
      <c r="C120" s="332"/>
      <c r="D120" s="332"/>
    </row>
    <row r="121" spans="2:6">
      <c r="B121" s="72"/>
      <c r="C121" s="333"/>
      <c r="D121" s="333"/>
    </row>
    <row r="122" spans="2:6" ht="14.25" customHeight="1">
      <c r="C122" s="296">
        <f t="shared" ref="C122" si="6">SUM(C120:C121)</f>
        <v>0</v>
      </c>
      <c r="D122" s="296"/>
    </row>
    <row r="126" spans="2:6">
      <c r="B126" s="19" t="s">
        <v>6</v>
      </c>
    </row>
    <row r="128" spans="2:6" ht="20.25" customHeight="1">
      <c r="B128" s="323" t="s">
        <v>550</v>
      </c>
      <c r="C128" s="324" t="s">
        <v>305</v>
      </c>
      <c r="D128" s="296" t="s">
        <v>389</v>
      </c>
      <c r="E128" s="296" t="s">
        <v>390</v>
      </c>
      <c r="F128" s="296" t="s">
        <v>391</v>
      </c>
    </row>
    <row r="129" spans="2:6">
      <c r="B129" s="297" t="s">
        <v>549</v>
      </c>
      <c r="C129" s="320"/>
      <c r="D129" s="320"/>
      <c r="E129" s="320"/>
      <c r="F129" s="320"/>
    </row>
    <row r="130" spans="2:6">
      <c r="B130" s="299"/>
      <c r="C130" s="303"/>
      <c r="D130" s="303"/>
      <c r="E130" s="303"/>
      <c r="F130" s="303"/>
    </row>
    <row r="131" spans="2:6">
      <c r="B131" s="299" t="s">
        <v>551</v>
      </c>
      <c r="C131" s="303"/>
      <c r="D131" s="303"/>
      <c r="E131" s="303"/>
      <c r="F131" s="303"/>
    </row>
    <row r="132" spans="2:6">
      <c r="B132" s="17"/>
      <c r="C132" s="304"/>
      <c r="D132" s="304"/>
      <c r="E132" s="304"/>
      <c r="F132" s="304"/>
    </row>
    <row r="133" spans="2:6" ht="16.5" customHeight="1">
      <c r="C133" s="296">
        <f>SUM(C131:C132)</f>
        <v>0</v>
      </c>
      <c r="D133" s="296">
        <f t="shared" ref="D133" si="7">SUM(D131:D132)</f>
        <v>0</v>
      </c>
      <c r="E133" s="296">
        <f t="shared" ref="E133:F133" si="8">SUM(E131:E132)</f>
        <v>0</v>
      </c>
      <c r="F133" s="296">
        <f t="shared" si="8"/>
        <v>0</v>
      </c>
    </row>
    <row r="137" spans="2:6" ht="20.25" customHeight="1">
      <c r="B137" s="323" t="s">
        <v>393</v>
      </c>
      <c r="C137" s="324" t="s">
        <v>305</v>
      </c>
      <c r="D137" s="296" t="s">
        <v>392</v>
      </c>
      <c r="E137" s="296" t="s">
        <v>387</v>
      </c>
    </row>
    <row r="138" spans="2:6">
      <c r="B138" s="334" t="s">
        <v>552</v>
      </c>
      <c r="C138" s="335"/>
      <c r="D138" s="336"/>
      <c r="E138" s="337"/>
    </row>
    <row r="139" spans="2:6">
      <c r="B139" s="338"/>
      <c r="C139" s="339"/>
      <c r="D139" s="340"/>
      <c r="E139" s="341"/>
    </row>
    <row r="140" spans="2:6">
      <c r="B140" s="342"/>
      <c r="C140" s="343"/>
      <c r="D140" s="344"/>
      <c r="E140" s="345"/>
    </row>
    <row r="141" spans="2:6" ht="16.5" customHeight="1">
      <c r="C141" s="296">
        <f>SUM(C139:C140)</f>
        <v>0</v>
      </c>
      <c r="D141" s="725"/>
      <c r="E141" s="726"/>
    </row>
    <row r="144" spans="2:6" ht="27.75" customHeight="1">
      <c r="B144" s="323" t="s">
        <v>394</v>
      </c>
      <c r="C144" s="324" t="s">
        <v>305</v>
      </c>
      <c r="D144" s="296" t="s">
        <v>392</v>
      </c>
      <c r="E144" s="296" t="s">
        <v>387</v>
      </c>
    </row>
    <row r="145" spans="2:5">
      <c r="B145" s="334" t="s">
        <v>553</v>
      </c>
      <c r="C145" s="335"/>
      <c r="D145" s="336"/>
      <c r="E145" s="337"/>
    </row>
    <row r="146" spans="2:5">
      <c r="B146" s="338"/>
      <c r="C146" s="339"/>
      <c r="D146" s="340"/>
      <c r="E146" s="341"/>
    </row>
    <row r="147" spans="2:5">
      <c r="B147" s="342"/>
      <c r="C147" s="343"/>
      <c r="D147" s="344"/>
      <c r="E147" s="345"/>
    </row>
    <row r="148" spans="2:5" ht="15" customHeight="1">
      <c r="C148" s="296">
        <f>SUM(C146:C147)</f>
        <v>0</v>
      </c>
      <c r="D148" s="725"/>
      <c r="E148" s="726"/>
    </row>
    <row r="149" spans="2:5" ht="14.4">
      <c r="B149"/>
    </row>
    <row r="151" spans="2:5" ht="24" customHeight="1">
      <c r="B151" s="323" t="s">
        <v>395</v>
      </c>
      <c r="C151" s="324" t="s">
        <v>305</v>
      </c>
      <c r="D151" s="296" t="s">
        <v>392</v>
      </c>
      <c r="E151" s="296" t="s">
        <v>387</v>
      </c>
    </row>
    <row r="152" spans="2:5">
      <c r="B152" s="334" t="s">
        <v>554</v>
      </c>
      <c r="C152" s="335"/>
      <c r="D152" s="336"/>
      <c r="E152" s="337"/>
    </row>
    <row r="153" spans="2:5">
      <c r="B153" s="338"/>
      <c r="C153" s="339"/>
      <c r="D153" s="340"/>
      <c r="E153" s="341"/>
    </row>
    <row r="154" spans="2:5">
      <c r="B154" s="342"/>
      <c r="C154" s="343"/>
      <c r="D154" s="344"/>
      <c r="E154" s="345"/>
    </row>
    <row r="155" spans="2:5" ht="16.5" customHeight="1">
      <c r="C155" s="296">
        <f>SUM(C153:C154)</f>
        <v>0</v>
      </c>
      <c r="D155" s="725"/>
      <c r="E155" s="726"/>
    </row>
    <row r="158" spans="2:5" ht="24" customHeight="1">
      <c r="B158" s="323" t="s">
        <v>396</v>
      </c>
      <c r="C158" s="324" t="s">
        <v>305</v>
      </c>
      <c r="D158" s="346" t="s">
        <v>392</v>
      </c>
      <c r="E158" s="346" t="s">
        <v>314</v>
      </c>
    </row>
    <row r="159" spans="2:5" ht="13.8">
      <c r="B159" s="334" t="s">
        <v>555</v>
      </c>
      <c r="C159" s="298"/>
      <c r="D159" s="298">
        <v>0</v>
      </c>
      <c r="E159" s="298">
        <v>0</v>
      </c>
    </row>
    <row r="160" spans="2:5" ht="13.8">
      <c r="B160" s="299"/>
      <c r="C160" s="300"/>
      <c r="D160" s="300">
        <v>0</v>
      </c>
      <c r="E160" s="300">
        <v>0</v>
      </c>
    </row>
    <row r="161" spans="2:5">
      <c r="B161" s="17"/>
      <c r="C161" s="18"/>
      <c r="D161" s="18">
        <v>0</v>
      </c>
      <c r="E161" s="18">
        <v>0</v>
      </c>
    </row>
    <row r="162" spans="2:5" ht="18.75" customHeight="1">
      <c r="C162" s="296">
        <f>SUM(C160:C161)</f>
        <v>0</v>
      </c>
      <c r="D162" s="725"/>
      <c r="E162" s="726"/>
    </row>
    <row r="166" spans="2:5">
      <c r="B166" s="19" t="s">
        <v>399</v>
      </c>
    </row>
    <row r="167" spans="2:5">
      <c r="B167" s="19"/>
    </row>
    <row r="168" spans="2:5">
      <c r="B168" s="19" t="s">
        <v>397</v>
      </c>
    </row>
    <row r="170" spans="2:5" ht="24" customHeight="1">
      <c r="B170" s="347" t="s">
        <v>312</v>
      </c>
      <c r="C170" s="348" t="s">
        <v>305</v>
      </c>
      <c r="D170" s="296" t="s">
        <v>313</v>
      </c>
      <c r="E170" s="296" t="s">
        <v>314</v>
      </c>
    </row>
    <row r="171" spans="2:5">
      <c r="B171" s="297" t="s">
        <v>556</v>
      </c>
      <c r="C171" s="320"/>
      <c r="D171" s="320"/>
      <c r="E171" s="320"/>
    </row>
    <row r="172" spans="2:5">
      <c r="B172" s="299"/>
      <c r="C172" s="303"/>
      <c r="D172" s="303"/>
      <c r="E172" s="303"/>
    </row>
    <row r="173" spans="2:5" ht="26.4">
      <c r="B173" s="568" t="s">
        <v>557</v>
      </c>
      <c r="C173" s="303"/>
      <c r="D173" s="303"/>
      <c r="E173" s="303"/>
    </row>
    <row r="174" spans="2:5">
      <c r="B174" s="17"/>
      <c r="C174" s="304"/>
      <c r="D174" s="304"/>
      <c r="E174" s="304"/>
    </row>
    <row r="175" spans="2:5" ht="15.75" customHeight="1">
      <c r="C175" s="296">
        <f>SUM(C173:C174)</f>
        <v>0</v>
      </c>
      <c r="D175" s="725"/>
      <c r="E175" s="726"/>
    </row>
    <row r="178" spans="2:5" ht="24.75" customHeight="1">
      <c r="B178" s="347" t="s">
        <v>414</v>
      </c>
      <c r="C178" s="348" t="s">
        <v>305</v>
      </c>
      <c r="D178" s="296" t="s">
        <v>313</v>
      </c>
      <c r="E178" s="296" t="s">
        <v>314</v>
      </c>
    </row>
    <row r="179" spans="2:5" ht="26.4">
      <c r="B179" s="569" t="s">
        <v>558</v>
      </c>
      <c r="C179" s="320"/>
      <c r="D179" s="320"/>
      <c r="E179" s="320"/>
    </row>
    <row r="180" spans="2:5">
      <c r="B180" s="299"/>
      <c r="C180" s="303"/>
      <c r="D180" s="303"/>
      <c r="E180" s="303"/>
    </row>
    <row r="181" spans="2:5">
      <c r="B181" s="299"/>
      <c r="C181" s="303"/>
      <c r="D181" s="303"/>
      <c r="E181" s="303"/>
    </row>
    <row r="182" spans="2:5">
      <c r="B182" s="17"/>
      <c r="C182" s="304"/>
      <c r="D182" s="304"/>
      <c r="E182" s="304"/>
    </row>
    <row r="183" spans="2:5" ht="16.5" customHeight="1">
      <c r="C183" s="296">
        <f>SUM(C181:C182)</f>
        <v>0</v>
      </c>
      <c r="D183" s="725"/>
      <c r="E183" s="726"/>
    </row>
    <row r="187" spans="2:5">
      <c r="B187" s="19" t="s">
        <v>83</v>
      </c>
    </row>
    <row r="189" spans="2:5" ht="26.25" customHeight="1">
      <c r="B189" s="347" t="s">
        <v>315</v>
      </c>
      <c r="C189" s="348" t="s">
        <v>305</v>
      </c>
      <c r="D189" s="296" t="s">
        <v>316</v>
      </c>
      <c r="E189" s="296" t="s">
        <v>317</v>
      </c>
    </row>
    <row r="190" spans="2:5">
      <c r="B190" s="297" t="s">
        <v>559</v>
      </c>
      <c r="C190" s="320"/>
      <c r="D190" s="320"/>
      <c r="E190" s="320">
        <v>0</v>
      </c>
    </row>
    <row r="191" spans="2:5">
      <c r="B191" s="299"/>
      <c r="C191" s="303"/>
      <c r="D191" s="303"/>
      <c r="E191" s="303">
        <v>0</v>
      </c>
    </row>
    <row r="192" spans="2:5">
      <c r="B192" s="299"/>
      <c r="C192" s="303"/>
      <c r="D192" s="303"/>
      <c r="E192" s="303">
        <v>0</v>
      </c>
    </row>
    <row r="193" spans="2:7">
      <c r="B193" s="17"/>
      <c r="C193" s="304"/>
      <c r="D193" s="304"/>
      <c r="E193" s="304">
        <v>0</v>
      </c>
    </row>
    <row r="194" spans="2:7" ht="15.75" customHeight="1">
      <c r="C194" s="296">
        <f>SUM(C192:C193)</f>
        <v>0</v>
      </c>
      <c r="D194" s="296">
        <f t="shared" ref="D194" si="9">SUM(D192:D193)</f>
        <v>0</v>
      </c>
      <c r="E194" s="296"/>
    </row>
    <row r="198" spans="2:7">
      <c r="B198" s="19" t="s">
        <v>400</v>
      </c>
    </row>
    <row r="200" spans="2:7" ht="28.5" customHeight="1">
      <c r="B200" s="323" t="s">
        <v>401</v>
      </c>
      <c r="C200" s="324" t="s">
        <v>308</v>
      </c>
      <c r="D200" s="346" t="s">
        <v>309</v>
      </c>
      <c r="E200" s="346" t="s">
        <v>318</v>
      </c>
      <c r="F200" s="349" t="s">
        <v>372</v>
      </c>
      <c r="G200" s="324" t="s">
        <v>392</v>
      </c>
    </row>
    <row r="201" spans="2:7" ht="13.8">
      <c r="B201" s="334" t="s">
        <v>560</v>
      </c>
      <c r="C201" s="298"/>
      <c r="D201" s="298"/>
      <c r="E201" s="298">
        <v>0</v>
      </c>
      <c r="F201" s="298">
        <v>0</v>
      </c>
      <c r="G201" s="350">
        <v>0</v>
      </c>
    </row>
    <row r="202" spans="2:7" ht="13.8">
      <c r="B202" s="310"/>
      <c r="C202" s="300"/>
      <c r="D202" s="300"/>
      <c r="E202" s="300"/>
      <c r="F202" s="300"/>
      <c r="G202" s="311"/>
    </row>
    <row r="203" spans="2:7" ht="13.8">
      <c r="B203" s="312"/>
      <c r="C203" s="301"/>
      <c r="D203" s="301"/>
      <c r="E203" s="301"/>
      <c r="F203" s="301"/>
      <c r="G203" s="314"/>
    </row>
    <row r="204" spans="2:7" ht="19.5" customHeight="1">
      <c r="C204" s="296">
        <f t="shared" ref="C204:D204" si="10">SUM(C202:C203)</f>
        <v>0</v>
      </c>
      <c r="D204" s="296">
        <f t="shared" si="10"/>
        <v>0</v>
      </c>
      <c r="E204" s="723"/>
      <c r="F204" s="727"/>
      <c r="G204" s="724"/>
    </row>
    <row r="207" spans="2:7" ht="13.8">
      <c r="B207" s="351"/>
      <c r="C207" s="351"/>
      <c r="D207" s="351"/>
      <c r="E207" s="351"/>
      <c r="F207" s="351"/>
    </row>
    <row r="208" spans="2:7" ht="27" customHeight="1">
      <c r="B208" s="347" t="s">
        <v>402</v>
      </c>
      <c r="C208" s="348" t="s">
        <v>308</v>
      </c>
      <c r="D208" s="296" t="s">
        <v>309</v>
      </c>
      <c r="E208" s="296" t="s">
        <v>318</v>
      </c>
      <c r="F208" s="352" t="s">
        <v>392</v>
      </c>
    </row>
    <row r="209" spans="2:6" ht="13.8">
      <c r="B209" s="334" t="s">
        <v>561</v>
      </c>
      <c r="C209" s="298"/>
      <c r="D209" s="298"/>
      <c r="E209" s="298"/>
      <c r="F209" s="298"/>
    </row>
    <row r="210" spans="2:6" ht="13.8">
      <c r="B210" s="299"/>
      <c r="C210" s="300"/>
      <c r="D210" s="300"/>
      <c r="E210" s="300"/>
      <c r="F210" s="300"/>
    </row>
    <row r="211" spans="2:6" ht="13.8">
      <c r="B211" s="17"/>
      <c r="C211" s="301"/>
      <c r="D211" s="301"/>
      <c r="E211" s="301"/>
      <c r="F211" s="301"/>
    </row>
    <row r="212" spans="2:6" ht="20.25" customHeight="1">
      <c r="C212" s="296">
        <f t="shared" ref="C212" si="11">SUM(C210:C211)</f>
        <v>0</v>
      </c>
      <c r="D212" s="296">
        <f t="shared" ref="D212" si="12">SUM(D210:D211)</f>
        <v>0</v>
      </c>
      <c r="E212" s="723"/>
      <c r="F212" s="724"/>
    </row>
    <row r="216" spans="2:6">
      <c r="B216" s="19" t="s">
        <v>403</v>
      </c>
    </row>
    <row r="218" spans="2:6" ht="30.75" customHeight="1">
      <c r="B218" s="347" t="s">
        <v>404</v>
      </c>
      <c r="C218" s="348" t="s">
        <v>308</v>
      </c>
      <c r="D218" s="296" t="s">
        <v>309</v>
      </c>
      <c r="E218" s="296" t="s">
        <v>310</v>
      </c>
    </row>
    <row r="219" spans="2:6" ht="13.8">
      <c r="B219" s="334" t="s">
        <v>562</v>
      </c>
      <c r="C219" s="298"/>
      <c r="D219" s="298"/>
      <c r="E219" s="298"/>
    </row>
    <row r="220" spans="2:6" ht="13.8">
      <c r="B220" s="299"/>
      <c r="C220" s="300"/>
      <c r="D220" s="300"/>
      <c r="E220" s="300"/>
    </row>
    <row r="221" spans="2:6" ht="13.8">
      <c r="B221" s="299"/>
      <c r="C221" s="300"/>
      <c r="D221" s="300"/>
      <c r="E221" s="300"/>
    </row>
    <row r="222" spans="2:6" ht="13.8">
      <c r="B222" s="17"/>
      <c r="C222" s="301"/>
      <c r="D222" s="301"/>
      <c r="E222" s="301"/>
    </row>
    <row r="223" spans="2:6" ht="21.75" customHeight="1">
      <c r="C223" s="296">
        <f t="shared" ref="C223" si="13">SUM(C221:C222)</f>
        <v>0</v>
      </c>
      <c r="D223" s="296">
        <f t="shared" ref="D223" si="14">SUM(D221:D222)</f>
        <v>0</v>
      </c>
      <c r="E223" s="296"/>
    </row>
    <row r="226" spans="2:7" ht="24" customHeight="1">
      <c r="B226" s="347" t="s">
        <v>405</v>
      </c>
      <c r="C226" s="348" t="s">
        <v>310</v>
      </c>
      <c r="D226" s="296" t="s">
        <v>319</v>
      </c>
      <c r="E226" s="33"/>
    </row>
    <row r="227" spans="2:7" ht="13.8">
      <c r="B227" s="297" t="s">
        <v>563</v>
      </c>
      <c r="C227" s="350"/>
      <c r="D227" s="298"/>
      <c r="E227" s="308"/>
    </row>
    <row r="228" spans="2:7" ht="13.8">
      <c r="B228" s="299"/>
      <c r="C228" s="311"/>
      <c r="D228" s="300"/>
      <c r="E228" s="308"/>
    </row>
    <row r="229" spans="2:7" ht="13.8">
      <c r="B229" s="299" t="s">
        <v>564</v>
      </c>
      <c r="C229" s="311"/>
      <c r="D229" s="300"/>
      <c r="E229" s="308"/>
    </row>
    <row r="230" spans="2:7" ht="13.8">
      <c r="B230" s="299"/>
      <c r="C230" s="311"/>
      <c r="D230" s="300"/>
      <c r="E230" s="308"/>
    </row>
    <row r="231" spans="2:7" ht="13.8">
      <c r="B231" s="299" t="s">
        <v>544</v>
      </c>
      <c r="C231" s="311"/>
      <c r="D231" s="300"/>
      <c r="E231" s="308"/>
    </row>
    <row r="232" spans="2:7" ht="13.8">
      <c r="B232" s="299"/>
      <c r="C232" s="311"/>
      <c r="D232" s="300"/>
      <c r="E232" s="308"/>
    </row>
    <row r="233" spans="2:7" ht="13.8">
      <c r="B233" s="299" t="s">
        <v>546</v>
      </c>
      <c r="C233" s="311"/>
      <c r="D233" s="300"/>
      <c r="E233" s="308"/>
      <c r="F233" s="33"/>
      <c r="G233" s="33"/>
    </row>
    <row r="234" spans="2:7" ht="13.8">
      <c r="B234" s="17"/>
      <c r="C234" s="314"/>
      <c r="D234" s="301"/>
      <c r="E234" s="308"/>
      <c r="F234" s="33"/>
      <c r="G234" s="33"/>
    </row>
    <row r="235" spans="2:7" ht="18" customHeight="1">
      <c r="C235" s="296">
        <f t="shared" ref="C235" si="15">SUM(C233:C234)</f>
        <v>0</v>
      </c>
      <c r="D235" s="296"/>
      <c r="E235" s="33"/>
      <c r="F235" s="33"/>
      <c r="G235" s="33"/>
    </row>
    <row r="236" spans="2:7">
      <c r="F236" s="33"/>
      <c r="G236" s="33"/>
    </row>
    <row r="237" spans="2:7" ht="14.4">
      <c r="B237" t="s">
        <v>32</v>
      </c>
      <c r="F237" s="33"/>
      <c r="G237" s="33"/>
    </row>
    <row r="238" spans="2:7">
      <c r="F238" s="33"/>
      <c r="G238" s="33"/>
    </row>
    <row r="239" spans="2:7">
      <c r="F239" s="33"/>
      <c r="G239" s="33"/>
    </row>
    <row r="240" spans="2:7">
      <c r="B240" s="19" t="s">
        <v>406</v>
      </c>
      <c r="F240" s="33"/>
      <c r="G240" s="33"/>
    </row>
    <row r="241" spans="2:7" ht="12" customHeight="1">
      <c r="B241" s="19" t="s">
        <v>407</v>
      </c>
      <c r="F241" s="33"/>
      <c r="G241" s="33"/>
    </row>
    <row r="242" spans="2:7">
      <c r="B242" s="722"/>
      <c r="C242" s="722"/>
      <c r="D242" s="722"/>
      <c r="E242" s="722"/>
      <c r="F242" s="33"/>
      <c r="G242" s="33"/>
    </row>
    <row r="243" spans="2:7">
      <c r="B243" s="275"/>
      <c r="C243" s="275"/>
      <c r="D243" s="275"/>
      <c r="E243" s="275"/>
      <c r="F243" s="33"/>
      <c r="G243" s="33"/>
    </row>
    <row r="244" spans="2:7">
      <c r="B244" s="742" t="s">
        <v>325</v>
      </c>
      <c r="C244" s="743"/>
      <c r="D244" s="743"/>
      <c r="E244" s="744"/>
      <c r="F244" s="33"/>
      <c r="G244" s="33"/>
    </row>
    <row r="245" spans="2:7">
      <c r="B245" s="745" t="s">
        <v>512</v>
      </c>
      <c r="C245" s="746"/>
      <c r="D245" s="746"/>
      <c r="E245" s="747"/>
      <c r="F245" s="33"/>
      <c r="G245" s="353"/>
    </row>
    <row r="246" spans="2:7">
      <c r="B246" s="728" t="s">
        <v>326</v>
      </c>
      <c r="C246" s="729"/>
      <c r="D246" s="729"/>
      <c r="E246" s="730"/>
      <c r="F246" s="33"/>
      <c r="G246" s="353"/>
    </row>
    <row r="247" spans="2:7">
      <c r="B247" s="748" t="s">
        <v>327</v>
      </c>
      <c r="C247" s="749"/>
      <c r="E247" s="354">
        <v>6563536.0800000001</v>
      </c>
      <c r="F247" s="33"/>
      <c r="G247" s="353"/>
    </row>
    <row r="248" spans="2:7">
      <c r="B248" s="734"/>
      <c r="C248" s="734"/>
      <c r="D248" s="33"/>
      <c r="F248" s="33"/>
      <c r="G248" s="353"/>
    </row>
    <row r="249" spans="2:7">
      <c r="B249" s="750" t="s">
        <v>329</v>
      </c>
      <c r="C249" s="750"/>
      <c r="D249" s="355"/>
      <c r="E249" s="356">
        <f>SUM(D249:D254)</f>
        <v>0</v>
      </c>
      <c r="F249" s="33"/>
      <c r="G249" s="33"/>
    </row>
    <row r="250" spans="2:7" ht="13.8">
      <c r="B250" s="731" t="s">
        <v>330</v>
      </c>
      <c r="C250" s="731"/>
      <c r="D250" s="357" t="s">
        <v>328</v>
      </c>
      <c r="E250" s="358"/>
      <c r="F250" s="33"/>
      <c r="G250" s="33"/>
    </row>
    <row r="251" spans="2:7" ht="13.8">
      <c r="B251" s="731" t="s">
        <v>331</v>
      </c>
      <c r="C251" s="731"/>
      <c r="D251" s="357" t="s">
        <v>328</v>
      </c>
      <c r="E251" s="358"/>
      <c r="F251" s="33"/>
      <c r="G251" s="33"/>
    </row>
    <row r="252" spans="2:7" ht="13.8">
      <c r="B252" s="731" t="s">
        <v>332</v>
      </c>
      <c r="C252" s="731"/>
      <c r="D252" s="357" t="s">
        <v>328</v>
      </c>
      <c r="E252" s="358"/>
      <c r="F252" s="33"/>
      <c r="G252" s="33"/>
    </row>
    <row r="253" spans="2:7" ht="13.8">
      <c r="B253" s="731" t="s">
        <v>333</v>
      </c>
      <c r="C253" s="731"/>
      <c r="D253" s="357" t="s">
        <v>328</v>
      </c>
      <c r="E253" s="358"/>
      <c r="F253" s="33"/>
      <c r="G253" s="33"/>
    </row>
    <row r="254" spans="2:7" ht="13.8">
      <c r="B254" s="735" t="s">
        <v>334</v>
      </c>
      <c r="C254" s="736"/>
      <c r="D254" s="357">
        <v>0</v>
      </c>
      <c r="E254" s="358"/>
      <c r="F254" s="33"/>
      <c r="G254" s="33"/>
    </row>
    <row r="255" spans="2:7">
      <c r="B255" s="734"/>
      <c r="C255" s="734"/>
      <c r="D255" s="33"/>
      <c r="F255" s="33"/>
      <c r="G255" s="33"/>
    </row>
    <row r="256" spans="2:7">
      <c r="B256" s="750" t="s">
        <v>335</v>
      </c>
      <c r="C256" s="750"/>
      <c r="D256" s="355"/>
      <c r="E256" s="359">
        <f>SUM(D256:D260)</f>
        <v>190475</v>
      </c>
      <c r="F256" s="33"/>
      <c r="G256" s="33"/>
    </row>
    <row r="257" spans="2:7" ht="13.8">
      <c r="B257" s="731" t="s">
        <v>336</v>
      </c>
      <c r="C257" s="731"/>
      <c r="D257" s="357" t="s">
        <v>328</v>
      </c>
      <c r="E257" s="358"/>
      <c r="F257" s="33"/>
      <c r="G257" s="33"/>
    </row>
    <row r="258" spans="2:7" ht="13.8">
      <c r="B258" s="731" t="s">
        <v>337</v>
      </c>
      <c r="C258" s="731"/>
      <c r="D258" s="357" t="s">
        <v>328</v>
      </c>
      <c r="E258" s="358"/>
      <c r="F258" s="33"/>
      <c r="G258" s="33"/>
    </row>
    <row r="259" spans="2:7" ht="13.8">
      <c r="B259" s="731" t="s">
        <v>338</v>
      </c>
      <c r="C259" s="731"/>
      <c r="D259" s="357" t="s">
        <v>328</v>
      </c>
      <c r="E259" s="358"/>
      <c r="F259" s="33"/>
      <c r="G259" s="33"/>
    </row>
    <row r="260" spans="2:7" ht="13.8">
      <c r="B260" s="740" t="s">
        <v>339</v>
      </c>
      <c r="C260" s="741"/>
      <c r="D260" s="360">
        <v>190475</v>
      </c>
      <c r="E260" s="361"/>
      <c r="F260" s="33"/>
      <c r="G260" s="33"/>
    </row>
    <row r="261" spans="2:7">
      <c r="B261" s="734"/>
      <c r="C261" s="734"/>
      <c r="F261" s="33"/>
      <c r="G261" s="33"/>
    </row>
    <row r="262" spans="2:7">
      <c r="B262" s="732" t="s">
        <v>340</v>
      </c>
      <c r="C262" s="732"/>
      <c r="E262" s="362">
        <f>+E247+E249-E256</f>
        <v>6373061.0800000001</v>
      </c>
      <c r="F262" s="33"/>
      <c r="G262" s="353"/>
    </row>
    <row r="263" spans="2:7">
      <c r="B263" s="275"/>
      <c r="C263" s="275"/>
      <c r="D263" s="275"/>
      <c r="E263" s="275"/>
      <c r="F263" s="33"/>
      <c r="G263" s="33"/>
    </row>
    <row r="264" spans="2:7">
      <c r="B264" s="275"/>
      <c r="C264" s="275"/>
      <c r="D264" s="275"/>
      <c r="E264" s="275"/>
      <c r="F264" s="33"/>
      <c r="G264" s="33"/>
    </row>
    <row r="265" spans="2:7">
      <c r="B265" s="742" t="s">
        <v>341</v>
      </c>
      <c r="C265" s="743"/>
      <c r="D265" s="743"/>
      <c r="E265" s="744"/>
      <c r="F265" s="33"/>
      <c r="G265" s="33"/>
    </row>
    <row r="266" spans="2:7">
      <c r="B266" s="745" t="s">
        <v>512</v>
      </c>
      <c r="C266" s="746"/>
      <c r="D266" s="746"/>
      <c r="E266" s="747"/>
      <c r="F266" s="33"/>
      <c r="G266" s="33"/>
    </row>
    <row r="267" spans="2:7">
      <c r="B267" s="728" t="s">
        <v>326</v>
      </c>
      <c r="C267" s="729"/>
      <c r="D267" s="729"/>
      <c r="E267" s="730"/>
      <c r="F267" s="33"/>
      <c r="G267" s="33"/>
    </row>
    <row r="268" spans="2:7">
      <c r="B268" s="748" t="s">
        <v>342</v>
      </c>
      <c r="C268" s="749"/>
      <c r="E268" s="363">
        <v>267209010.97</v>
      </c>
      <c r="F268" s="33"/>
      <c r="G268" s="33"/>
    </row>
    <row r="269" spans="2:7">
      <c r="B269" s="734"/>
      <c r="C269" s="734"/>
      <c r="F269" s="33"/>
      <c r="G269" s="33"/>
    </row>
    <row r="270" spans="2:7">
      <c r="B270" s="739" t="s">
        <v>343</v>
      </c>
      <c r="C270" s="739"/>
      <c r="D270" s="355"/>
      <c r="E270" s="364">
        <f>SUM(D270:D287)</f>
        <v>244750196.20000002</v>
      </c>
      <c r="F270" s="33"/>
      <c r="G270" s="33"/>
    </row>
    <row r="271" spans="2:7" ht="13.8">
      <c r="B271" s="731" t="s">
        <v>344</v>
      </c>
      <c r="C271" s="731"/>
      <c r="D271" s="357" t="s">
        <v>328</v>
      </c>
      <c r="E271" s="365"/>
      <c r="F271" s="33"/>
      <c r="G271" s="33"/>
    </row>
    <row r="272" spans="2:7" ht="13.8">
      <c r="B272" s="731" t="s">
        <v>345</v>
      </c>
      <c r="C272" s="731"/>
      <c r="D272" s="357" t="s">
        <v>328</v>
      </c>
      <c r="E272" s="365"/>
      <c r="F272" s="33"/>
      <c r="G272" s="33"/>
    </row>
    <row r="273" spans="2:8" ht="13.8">
      <c r="B273" s="731" t="s">
        <v>346</v>
      </c>
      <c r="C273" s="731"/>
      <c r="D273" s="357" t="s">
        <v>328</v>
      </c>
      <c r="E273" s="365"/>
      <c r="F273" s="33"/>
      <c r="G273" s="33"/>
    </row>
    <row r="274" spans="2:8" ht="13.8">
      <c r="B274" s="731" t="s">
        <v>347</v>
      </c>
      <c r="C274" s="731"/>
      <c r="D274" s="357" t="s">
        <v>328</v>
      </c>
      <c r="E274" s="365"/>
      <c r="F274" s="33"/>
      <c r="G274" s="33"/>
    </row>
    <row r="275" spans="2:8" ht="13.8">
      <c r="B275" s="731" t="s">
        <v>348</v>
      </c>
      <c r="C275" s="731"/>
      <c r="D275" s="357" t="s">
        <v>328</v>
      </c>
      <c r="E275" s="365"/>
      <c r="F275" s="33"/>
      <c r="G275" s="353"/>
    </row>
    <row r="276" spans="2:8" ht="13.8">
      <c r="B276" s="731" t="s">
        <v>349</v>
      </c>
      <c r="C276" s="731"/>
      <c r="D276" s="357" t="s">
        <v>328</v>
      </c>
      <c r="E276" s="365"/>
      <c r="F276" s="33"/>
      <c r="G276" s="33"/>
    </row>
    <row r="277" spans="2:8" ht="13.8">
      <c r="B277" s="731" t="s">
        <v>350</v>
      </c>
      <c r="C277" s="731"/>
      <c r="D277" s="357" t="s">
        <v>328</v>
      </c>
      <c r="E277" s="365"/>
      <c r="F277" s="33"/>
      <c r="G277" s="353"/>
    </row>
    <row r="278" spans="2:8" ht="13.8">
      <c r="B278" s="731" t="s">
        <v>351</v>
      </c>
      <c r="C278" s="731"/>
      <c r="D278" s="357" t="s">
        <v>328</v>
      </c>
      <c r="E278" s="365"/>
      <c r="F278" s="33"/>
      <c r="G278" s="33"/>
    </row>
    <row r="279" spans="2:8" ht="13.8">
      <c r="B279" s="731" t="s">
        <v>352</v>
      </c>
      <c r="C279" s="731"/>
      <c r="D279" s="357" t="s">
        <v>328</v>
      </c>
      <c r="E279" s="365"/>
      <c r="F279" s="33"/>
      <c r="G279" s="353"/>
    </row>
    <row r="280" spans="2:8" ht="13.8">
      <c r="B280" s="731" t="s">
        <v>353</v>
      </c>
      <c r="C280" s="731"/>
      <c r="D280" s="357" t="s">
        <v>328</v>
      </c>
      <c r="E280" s="365"/>
      <c r="F280" s="33"/>
      <c r="G280" s="353"/>
    </row>
    <row r="281" spans="2:8" ht="13.8">
      <c r="B281" s="731" t="s">
        <v>354</v>
      </c>
      <c r="C281" s="731"/>
      <c r="D281" s="357" t="s">
        <v>328</v>
      </c>
      <c r="E281" s="365"/>
      <c r="F281" s="33"/>
      <c r="G281" s="353"/>
      <c r="H281" s="366"/>
    </row>
    <row r="282" spans="2:8" ht="13.8">
      <c r="B282" s="731" t="s">
        <v>355</v>
      </c>
      <c r="C282" s="731"/>
      <c r="D282" s="357" t="s">
        <v>328</v>
      </c>
      <c r="E282" s="365"/>
      <c r="F282" s="33"/>
      <c r="G282" s="353"/>
      <c r="H282" s="366"/>
    </row>
    <row r="283" spans="2:8" ht="13.8">
      <c r="B283" s="731" t="s">
        <v>356</v>
      </c>
      <c r="C283" s="731"/>
      <c r="D283" s="357" t="s">
        <v>328</v>
      </c>
      <c r="E283" s="365"/>
      <c r="F283" s="33"/>
      <c r="G283" s="367"/>
    </row>
    <row r="284" spans="2:8" ht="13.8">
      <c r="B284" s="731" t="s">
        <v>357</v>
      </c>
      <c r="C284" s="731"/>
      <c r="D284" s="357" t="s">
        <v>328</v>
      </c>
      <c r="E284" s="365"/>
      <c r="F284" s="33"/>
      <c r="G284" s="33"/>
    </row>
    <row r="285" spans="2:8" ht="13.8">
      <c r="B285" s="731" t="s">
        <v>358</v>
      </c>
      <c r="C285" s="731"/>
      <c r="D285" s="357" t="s">
        <v>328</v>
      </c>
      <c r="E285" s="365"/>
      <c r="F285" s="33"/>
      <c r="G285" s="33"/>
    </row>
    <row r="286" spans="2:8" ht="12.75" customHeight="1">
      <c r="B286" s="731" t="s">
        <v>359</v>
      </c>
      <c r="C286" s="731"/>
      <c r="D286" s="357" t="s">
        <v>328</v>
      </c>
      <c r="E286" s="365"/>
      <c r="F286" s="33"/>
      <c r="G286" s="33"/>
    </row>
    <row r="287" spans="2:8" ht="13.8">
      <c r="B287" s="737" t="s">
        <v>360</v>
      </c>
      <c r="C287" s="738"/>
      <c r="D287" s="368">
        <f>1469160.18+3579984.3+89023945.95+45088.34+150346809.82+285207.61</f>
        <v>244750196.20000002</v>
      </c>
      <c r="E287" s="365"/>
      <c r="F287" s="33"/>
      <c r="G287" s="33"/>
    </row>
    <row r="288" spans="2:8">
      <c r="B288" s="734"/>
      <c r="C288" s="734"/>
      <c r="F288" s="33"/>
      <c r="G288" s="33"/>
    </row>
    <row r="289" spans="2:7">
      <c r="B289" s="739" t="s">
        <v>361</v>
      </c>
      <c r="C289" s="739"/>
      <c r="D289" s="355"/>
      <c r="E289" s="364">
        <f>SUM(D289:D296)</f>
        <v>0</v>
      </c>
      <c r="F289" s="33"/>
      <c r="G289" s="33"/>
    </row>
    <row r="290" spans="2:7" ht="13.8">
      <c r="B290" s="731" t="s">
        <v>362</v>
      </c>
      <c r="C290" s="731"/>
      <c r="D290" s="357" t="s">
        <v>328</v>
      </c>
      <c r="E290" s="365"/>
      <c r="F290" s="33"/>
      <c r="G290" s="33"/>
    </row>
    <row r="291" spans="2:7" ht="13.8">
      <c r="B291" s="731" t="s">
        <v>125</v>
      </c>
      <c r="C291" s="731"/>
      <c r="D291" s="357" t="s">
        <v>328</v>
      </c>
      <c r="E291" s="365"/>
      <c r="F291" s="33"/>
      <c r="G291" s="33"/>
    </row>
    <row r="292" spans="2:7" ht="13.8">
      <c r="B292" s="731" t="s">
        <v>363</v>
      </c>
      <c r="C292" s="731"/>
      <c r="D292" s="357" t="s">
        <v>328</v>
      </c>
      <c r="E292" s="365"/>
      <c r="F292" s="33"/>
      <c r="G292" s="33"/>
    </row>
    <row r="293" spans="2:7" ht="13.8">
      <c r="B293" s="731" t="s">
        <v>364</v>
      </c>
      <c r="C293" s="731"/>
      <c r="D293" s="357" t="s">
        <v>328</v>
      </c>
      <c r="E293" s="365"/>
      <c r="F293" s="33"/>
      <c r="G293" s="33"/>
    </row>
    <row r="294" spans="2:7" ht="13.8">
      <c r="B294" s="731" t="s">
        <v>365</v>
      </c>
      <c r="C294" s="731"/>
      <c r="D294" s="357" t="s">
        <v>328</v>
      </c>
      <c r="E294" s="365"/>
      <c r="F294" s="33"/>
      <c r="G294" s="33"/>
    </row>
    <row r="295" spans="2:7" ht="13.8">
      <c r="B295" s="731" t="s">
        <v>128</v>
      </c>
      <c r="C295" s="731"/>
      <c r="D295" s="357" t="s">
        <v>328</v>
      </c>
      <c r="E295" s="365"/>
      <c r="F295" s="33"/>
      <c r="G295" s="33"/>
    </row>
    <row r="296" spans="2:7" ht="13.8">
      <c r="B296" s="737" t="s">
        <v>366</v>
      </c>
      <c r="C296" s="738"/>
      <c r="D296" s="357" t="s">
        <v>328</v>
      </c>
      <c r="E296" s="365"/>
      <c r="F296" s="33"/>
      <c r="G296" s="33"/>
    </row>
    <row r="297" spans="2:7">
      <c r="B297" s="734"/>
      <c r="C297" s="734"/>
      <c r="F297" s="33"/>
      <c r="G297" s="33"/>
    </row>
    <row r="298" spans="2:7">
      <c r="B298" s="369" t="s">
        <v>367</v>
      </c>
      <c r="E298" s="362">
        <f>+E268-E270+E289</f>
        <v>22458814.769999981</v>
      </c>
      <c r="F298" s="353"/>
      <c r="G298" s="353"/>
    </row>
    <row r="299" spans="2:7">
      <c r="F299" s="370"/>
      <c r="G299" s="33"/>
    </row>
    <row r="300" spans="2:7">
      <c r="F300" s="33"/>
      <c r="G300" s="33"/>
    </row>
    <row r="301" spans="2:7">
      <c r="F301" s="371"/>
      <c r="G301" s="33"/>
    </row>
    <row r="302" spans="2:7">
      <c r="F302" s="371"/>
      <c r="G302" s="33"/>
    </row>
    <row r="303" spans="2:7">
      <c r="F303" s="33"/>
      <c r="G303" s="33"/>
    </row>
    <row r="304" spans="2:7">
      <c r="B304" s="733" t="s">
        <v>409</v>
      </c>
      <c r="C304" s="733"/>
      <c r="D304" s="733"/>
      <c r="E304" s="733"/>
      <c r="F304" s="733"/>
      <c r="G304" s="33"/>
    </row>
    <row r="305" spans="2:7">
      <c r="B305" s="23"/>
      <c r="C305" s="23"/>
      <c r="D305" s="23"/>
      <c r="E305" s="23"/>
      <c r="F305" s="23"/>
      <c r="G305" s="33"/>
    </row>
    <row r="306" spans="2:7">
      <c r="B306" s="23"/>
      <c r="C306" s="23"/>
      <c r="D306" s="23"/>
      <c r="E306" s="23"/>
      <c r="F306" s="23"/>
      <c r="G306" s="33"/>
    </row>
    <row r="307" spans="2:7" ht="21" customHeight="1">
      <c r="B307" s="323" t="s">
        <v>410</v>
      </c>
      <c r="C307" s="324" t="s">
        <v>308</v>
      </c>
      <c r="D307" s="346" t="s">
        <v>309</v>
      </c>
      <c r="E307" s="346" t="s">
        <v>310</v>
      </c>
      <c r="F307" s="33"/>
      <c r="G307" s="33"/>
    </row>
    <row r="308" spans="2:7" ht="13.8">
      <c r="B308" s="297" t="s">
        <v>565</v>
      </c>
      <c r="C308" s="372">
        <v>0</v>
      </c>
      <c r="D308" s="350"/>
      <c r="E308" s="350"/>
      <c r="F308" s="33"/>
      <c r="G308" s="33"/>
    </row>
    <row r="309" spans="2:7" ht="13.8">
      <c r="B309" s="299"/>
      <c r="C309" s="373">
        <v>0</v>
      </c>
      <c r="D309" s="311"/>
      <c r="E309" s="311"/>
      <c r="F309" s="33"/>
      <c r="G309" s="33"/>
    </row>
    <row r="310" spans="2:7">
      <c r="B310" s="17"/>
      <c r="C310" s="22">
        <v>0</v>
      </c>
      <c r="D310" s="21">
        <v>0</v>
      </c>
      <c r="E310" s="21">
        <v>0</v>
      </c>
      <c r="F310" s="33"/>
      <c r="G310" s="33"/>
    </row>
    <row r="311" spans="2:7" ht="21" customHeight="1">
      <c r="C311" s="296">
        <f t="shared" ref="C311" si="16">SUM(C309:C310)</f>
        <v>0</v>
      </c>
      <c r="D311" s="296">
        <f t="shared" ref="D311" si="17">SUM(D309:D310)</f>
        <v>0</v>
      </c>
      <c r="E311" s="296">
        <f t="shared" ref="E311" si="18">SUM(E309:E310)</f>
        <v>0</v>
      </c>
      <c r="F311" s="33"/>
      <c r="G311" s="33"/>
    </row>
    <row r="312" spans="2:7">
      <c r="F312" s="33"/>
      <c r="G312" s="33"/>
    </row>
    <row r="313" spans="2:7">
      <c r="F313" s="33"/>
      <c r="G313" s="33"/>
    </row>
    <row r="314" spans="2:7">
      <c r="F314" s="33"/>
      <c r="G314" s="33"/>
    </row>
    <row r="315" spans="2:7">
      <c r="F315" s="33"/>
      <c r="G315" s="33"/>
    </row>
    <row r="316" spans="2:7">
      <c r="B316" s="16" t="s">
        <v>76</v>
      </c>
      <c r="F316" s="33"/>
      <c r="G316" s="33"/>
    </row>
    <row r="317" spans="2:7" ht="12" customHeight="1">
      <c r="F317" s="33"/>
      <c r="G317" s="33"/>
    </row>
    <row r="318" spans="2:7">
      <c r="C318" s="275"/>
      <c r="D318" s="275"/>
      <c r="E318" s="275"/>
    </row>
    <row r="319" spans="2:7">
      <c r="C319" s="275"/>
      <c r="D319" s="275"/>
      <c r="E319" s="275"/>
    </row>
    <row r="320" spans="2:7">
      <c r="C320" s="275"/>
      <c r="D320" s="275"/>
      <c r="E320" s="275"/>
    </row>
    <row r="321" spans="2:7">
      <c r="G321" s="33"/>
    </row>
    <row r="322" spans="2:7">
      <c r="B322" s="281"/>
      <c r="C322" s="275"/>
      <c r="D322" s="281"/>
      <c r="E322" s="281"/>
      <c r="F322" s="279"/>
      <c r="G322" s="279"/>
    </row>
    <row r="323" spans="2:7">
      <c r="B323" s="284" t="s">
        <v>77</v>
      </c>
      <c r="C323" s="275"/>
      <c r="D323" s="651" t="s">
        <v>80</v>
      </c>
      <c r="E323" s="651"/>
      <c r="F323" s="33"/>
      <c r="G323" s="374"/>
    </row>
    <row r="324" spans="2:7">
      <c r="B324" s="284" t="s">
        <v>78</v>
      </c>
      <c r="C324" s="275"/>
      <c r="D324" s="652" t="s">
        <v>79</v>
      </c>
      <c r="E324" s="652"/>
      <c r="F324" s="375"/>
      <c r="G324" s="375"/>
    </row>
    <row r="325" spans="2:7">
      <c r="B325" s="275"/>
      <c r="C325" s="275"/>
      <c r="D325" s="275"/>
      <c r="E325" s="275"/>
      <c r="F325" s="275"/>
      <c r="G325" s="275"/>
    </row>
    <row r="326" spans="2:7">
      <c r="B326" s="275"/>
      <c r="C326" s="275"/>
      <c r="D326" s="275"/>
      <c r="E326" s="275"/>
      <c r="F326" s="275"/>
      <c r="G326" s="275"/>
    </row>
    <row r="330" spans="2:7" ht="12.75" customHeight="1"/>
    <row r="333" spans="2:7" ht="12.75" customHeight="1"/>
  </sheetData>
  <mergeCells count="69">
    <mergeCell ref="D323:E323"/>
    <mergeCell ref="B244:E244"/>
    <mergeCell ref="B245:E245"/>
    <mergeCell ref="B247:C247"/>
    <mergeCell ref="B248:C248"/>
    <mergeCell ref="B249:C249"/>
    <mergeCell ref="B250:C250"/>
    <mergeCell ref="B251:C251"/>
    <mergeCell ref="B252:C252"/>
    <mergeCell ref="B255:C255"/>
    <mergeCell ref="B256:C256"/>
    <mergeCell ref="B257:C257"/>
    <mergeCell ref="B277:C277"/>
    <mergeCell ref="B278:C278"/>
    <mergeCell ref="B284:C284"/>
    <mergeCell ref="B258:C258"/>
    <mergeCell ref="D324:E324"/>
    <mergeCell ref="B265:E265"/>
    <mergeCell ref="B266:E266"/>
    <mergeCell ref="B268:C268"/>
    <mergeCell ref="B270:C270"/>
    <mergeCell ref="B271:C271"/>
    <mergeCell ref="B272:C272"/>
    <mergeCell ref="B273:C273"/>
    <mergeCell ref="B274:C274"/>
    <mergeCell ref="B275:C275"/>
    <mergeCell ref="B276:C276"/>
    <mergeCell ref="B285:C285"/>
    <mergeCell ref="B288:C288"/>
    <mergeCell ref="B280:C280"/>
    <mergeCell ref="B281:C281"/>
    <mergeCell ref="B282:C282"/>
    <mergeCell ref="B294:C294"/>
    <mergeCell ref="B289:C289"/>
    <mergeCell ref="B259:C259"/>
    <mergeCell ref="B260:C260"/>
    <mergeCell ref="B261:C261"/>
    <mergeCell ref="B269:C269"/>
    <mergeCell ref="B279:C279"/>
    <mergeCell ref="B246:E246"/>
    <mergeCell ref="B253:C253"/>
    <mergeCell ref="B262:C262"/>
    <mergeCell ref="B267:E267"/>
    <mergeCell ref="B304:F304"/>
    <mergeCell ref="B297:C297"/>
    <mergeCell ref="B254:C254"/>
    <mergeCell ref="B296:C296"/>
    <mergeCell ref="B287:C287"/>
    <mergeCell ref="B286:C286"/>
    <mergeCell ref="B295:C295"/>
    <mergeCell ref="B290:C290"/>
    <mergeCell ref="B283:C283"/>
    <mergeCell ref="B291:C291"/>
    <mergeCell ref="B292:C292"/>
    <mergeCell ref="B293:C293"/>
    <mergeCell ref="A2:L2"/>
    <mergeCell ref="A3:L3"/>
    <mergeCell ref="A4:L4"/>
    <mergeCell ref="A9:L9"/>
    <mergeCell ref="B242:E242"/>
    <mergeCell ref="E212:F212"/>
    <mergeCell ref="D155:E155"/>
    <mergeCell ref="D162:E162"/>
    <mergeCell ref="D175:E175"/>
    <mergeCell ref="D183:E183"/>
    <mergeCell ref="E204:G204"/>
    <mergeCell ref="D80:E80"/>
    <mergeCell ref="D141:E141"/>
    <mergeCell ref="D148:E1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C116 C137 C144 C151"/>
    <dataValidation allowBlank="1" showInputMessage="1" showErrorMessage="1" prompt="Corresponde al número de la cuenta de acuerdo al Plan de Cuentas emitido por el CONAC (DOF 22/11/2010)." sqref="B116"/>
    <dataValidation allowBlank="1" showInputMessage="1" showErrorMessage="1" prompt="Características cualitativas significativas que les impacten financieramente." sqref="D116:E116 E137 E144 E151"/>
    <dataValidation allowBlank="1" showInputMessage="1" showErrorMessage="1" prompt="Especificar origen de dicho recurso: Federal, Estatal, Municipal, Particulares." sqref="D137 D144 D151"/>
  </dataValidations>
  <pageMargins left="0.46" right="0.70866141732283472" top="0.38" bottom="0.74803149606299213" header="0.31496062992125984" footer="0.31496062992125984"/>
  <pageSetup scale="48" fitToHeight="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89"/>
  <sheetViews>
    <sheetView showGridLines="0" topLeftCell="A25" zoomScale="85" zoomScaleNormal="85" workbookViewId="0">
      <selection activeCell="H62" sqref="H62:I62"/>
    </sheetView>
  </sheetViews>
  <sheetFormatPr baseColWidth="10" defaultColWidth="11.44140625" defaultRowHeight="13.2"/>
  <cols>
    <col min="1" max="1" width="1.109375" style="26" customWidth="1"/>
    <col min="2" max="3" width="3.6640625" style="275" customWidth="1"/>
    <col min="4" max="4" width="46.44140625" style="275" customWidth="1"/>
    <col min="5" max="5" width="15.6640625" style="275" customWidth="1"/>
    <col min="6" max="6" width="23" style="275" customWidth="1"/>
    <col min="7" max="9" width="15.6640625" style="275" customWidth="1"/>
    <col min="10" max="10" width="19.44140625" style="275" customWidth="1"/>
    <col min="11" max="11" width="2" style="26" customWidth="1"/>
    <col min="12" max="12" width="19.88671875" style="275" customWidth="1"/>
    <col min="13" max="16384" width="11.44140625" style="275"/>
  </cols>
  <sheetData>
    <row r="1" spans="1:10" ht="18.75" customHeight="1">
      <c r="B1" s="674" t="s">
        <v>458</v>
      </c>
      <c r="C1" s="674"/>
      <c r="D1" s="674"/>
      <c r="E1" s="674"/>
      <c r="F1" s="674"/>
      <c r="G1" s="674"/>
      <c r="H1" s="674"/>
      <c r="I1" s="674"/>
      <c r="J1" s="674"/>
    </row>
    <row r="2" spans="1:10" ht="15" customHeight="1">
      <c r="B2" s="376"/>
      <c r="C2" s="376"/>
      <c r="D2" s="674" t="s">
        <v>473</v>
      </c>
      <c r="E2" s="674"/>
      <c r="F2" s="674"/>
      <c r="G2" s="674"/>
      <c r="H2" s="674"/>
      <c r="I2" s="674"/>
      <c r="J2" s="674"/>
    </row>
    <row r="3" spans="1:10" ht="15" customHeight="1">
      <c r="B3" s="674" t="s">
        <v>640</v>
      </c>
      <c r="C3" s="674"/>
      <c r="D3" s="674"/>
      <c r="E3" s="674"/>
      <c r="F3" s="674"/>
      <c r="G3" s="674"/>
      <c r="H3" s="674"/>
      <c r="I3" s="674"/>
      <c r="J3" s="674"/>
    </row>
    <row r="4" spans="1:10" s="26" customFormat="1" ht="8.25" customHeight="1">
      <c r="A4" s="377"/>
      <c r="B4" s="378"/>
      <c r="C4" s="378"/>
      <c r="D4" s="378"/>
      <c r="E4" s="33"/>
      <c r="F4" s="379"/>
      <c r="G4" s="379"/>
      <c r="H4" s="379"/>
      <c r="I4" s="379"/>
      <c r="J4" s="379"/>
    </row>
    <row r="5" spans="1:10" s="26" customFormat="1" ht="13.5" customHeight="1">
      <c r="A5" s="377"/>
      <c r="B5" s="140"/>
      <c r="D5" s="31" t="s">
        <v>368</v>
      </c>
      <c r="E5" s="640" t="s">
        <v>593</v>
      </c>
      <c r="F5" s="640"/>
      <c r="G5" s="380"/>
      <c r="H5" s="380"/>
      <c r="I5" s="380"/>
      <c r="J5" s="381"/>
    </row>
    <row r="6" spans="1:10" s="26" customFormat="1" ht="11.25" customHeight="1">
      <c r="A6" s="377"/>
      <c r="B6" s="377"/>
      <c r="C6" s="377"/>
      <c r="D6" s="377"/>
      <c r="F6" s="381"/>
      <c r="G6" s="381"/>
      <c r="H6" s="381"/>
      <c r="I6" s="381"/>
      <c r="J6" s="381"/>
    </row>
    <row r="7" spans="1:10" ht="12" customHeight="1">
      <c r="A7" s="382"/>
      <c r="B7" s="762" t="s">
        <v>202</v>
      </c>
      <c r="C7" s="762"/>
      <c r="D7" s="762"/>
      <c r="E7" s="762" t="s">
        <v>203</v>
      </c>
      <c r="F7" s="762"/>
      <c r="G7" s="762"/>
      <c r="H7" s="762"/>
      <c r="I7" s="762"/>
      <c r="J7" s="761" t="s">
        <v>204</v>
      </c>
    </row>
    <row r="8" spans="1:10" ht="26.4">
      <c r="A8" s="377"/>
      <c r="B8" s="762"/>
      <c r="C8" s="762"/>
      <c r="D8" s="762"/>
      <c r="E8" s="383" t="s">
        <v>205</v>
      </c>
      <c r="F8" s="384" t="s">
        <v>206</v>
      </c>
      <c r="G8" s="383" t="s">
        <v>207</v>
      </c>
      <c r="H8" s="383" t="s">
        <v>208</v>
      </c>
      <c r="I8" s="383" t="s">
        <v>209</v>
      </c>
      <c r="J8" s="761"/>
    </row>
    <row r="9" spans="1:10" ht="12" customHeight="1">
      <c r="A9" s="377"/>
      <c r="B9" s="762"/>
      <c r="C9" s="762"/>
      <c r="D9" s="762"/>
      <c r="E9" s="383" t="s">
        <v>210</v>
      </c>
      <c r="F9" s="383" t="s">
        <v>211</v>
      </c>
      <c r="G9" s="383" t="s">
        <v>212</v>
      </c>
      <c r="H9" s="383" t="s">
        <v>213</v>
      </c>
      <c r="I9" s="383" t="s">
        <v>214</v>
      </c>
      <c r="J9" s="383" t="s">
        <v>225</v>
      </c>
    </row>
    <row r="10" spans="1:10" ht="12" customHeight="1">
      <c r="A10" s="385"/>
      <c r="B10" s="386"/>
      <c r="C10" s="387"/>
      <c r="D10" s="388"/>
      <c r="E10" s="390"/>
      <c r="F10" s="611"/>
      <c r="G10" s="390"/>
      <c r="H10" s="611"/>
      <c r="I10" s="390"/>
      <c r="J10" s="390"/>
    </row>
    <row r="11" spans="1:10" ht="12" customHeight="1">
      <c r="A11" s="385"/>
      <c r="B11" s="768" t="s">
        <v>86</v>
      </c>
      <c r="C11" s="753"/>
      <c r="D11" s="754"/>
      <c r="E11" s="391">
        <v>0</v>
      </c>
      <c r="F11" s="601">
        <v>0</v>
      </c>
      <c r="G11" s="391">
        <f>+E11+F11</f>
        <v>0</v>
      </c>
      <c r="H11" s="601">
        <v>0</v>
      </c>
      <c r="I11" s="391">
        <v>0</v>
      </c>
      <c r="J11" s="391">
        <f>+I11-E11</f>
        <v>0</v>
      </c>
    </row>
    <row r="12" spans="1:10" ht="12" customHeight="1">
      <c r="A12" s="385"/>
      <c r="B12" s="768" t="s">
        <v>196</v>
      </c>
      <c r="C12" s="753"/>
      <c r="D12" s="754"/>
      <c r="E12" s="391">
        <v>0</v>
      </c>
      <c r="F12" s="601">
        <v>0</v>
      </c>
      <c r="G12" s="391">
        <f t="shared" ref="G12:G13" si="0">+E12+F12</f>
        <v>0</v>
      </c>
      <c r="H12" s="601">
        <v>0</v>
      </c>
      <c r="I12" s="391">
        <v>0</v>
      </c>
      <c r="J12" s="391">
        <f t="shared" ref="J12:J13" si="1">+I12-E12</f>
        <v>0</v>
      </c>
    </row>
    <row r="13" spans="1:10" ht="12" customHeight="1">
      <c r="A13" s="385"/>
      <c r="B13" s="768" t="s">
        <v>90</v>
      </c>
      <c r="C13" s="753"/>
      <c r="D13" s="754"/>
      <c r="E13" s="391">
        <v>0</v>
      </c>
      <c r="F13" s="601">
        <v>0</v>
      </c>
      <c r="G13" s="391">
        <f t="shared" si="0"/>
        <v>0</v>
      </c>
      <c r="H13" s="601">
        <v>0</v>
      </c>
      <c r="I13" s="391">
        <v>0</v>
      </c>
      <c r="J13" s="391">
        <f t="shared" si="1"/>
        <v>0</v>
      </c>
    </row>
    <row r="14" spans="1:10" ht="12" customHeight="1">
      <c r="A14" s="385"/>
      <c r="B14" s="768" t="s">
        <v>92</v>
      </c>
      <c r="C14" s="753"/>
      <c r="D14" s="754"/>
      <c r="E14" s="391"/>
      <c r="F14" s="601"/>
      <c r="G14" s="391"/>
      <c r="H14" s="601"/>
      <c r="I14" s="391"/>
      <c r="J14" s="391"/>
    </row>
    <row r="15" spans="1:10" ht="12" customHeight="1">
      <c r="A15" s="385"/>
      <c r="B15" s="768" t="s">
        <v>215</v>
      </c>
      <c r="C15" s="753"/>
      <c r="D15" s="754"/>
      <c r="E15" s="596">
        <v>23082324</v>
      </c>
      <c r="F15" s="623">
        <v>0</v>
      </c>
      <c r="G15" s="596">
        <v>23082324</v>
      </c>
      <c r="H15" s="624">
        <v>22340841.899999999</v>
      </c>
      <c r="I15" s="596">
        <v>22340841.899999999</v>
      </c>
      <c r="J15" s="596">
        <v>-741482.1</v>
      </c>
    </row>
    <row r="16" spans="1:10" ht="12" customHeight="1">
      <c r="A16" s="385"/>
      <c r="B16" s="392"/>
      <c r="C16" s="753" t="s">
        <v>216</v>
      </c>
      <c r="D16" s="754"/>
      <c r="E16" s="391"/>
      <c r="F16" s="601"/>
      <c r="G16" s="391"/>
      <c r="H16" s="601"/>
      <c r="I16" s="391"/>
      <c r="J16" s="391"/>
    </row>
    <row r="17" spans="1:12" ht="12" customHeight="1">
      <c r="A17" s="385"/>
      <c r="B17" s="392"/>
      <c r="C17" s="753" t="s">
        <v>217</v>
      </c>
      <c r="D17" s="754"/>
      <c r="E17" s="391"/>
      <c r="F17" s="601"/>
      <c r="G17" s="391"/>
      <c r="H17" s="601"/>
      <c r="I17" s="391"/>
      <c r="J17" s="391"/>
    </row>
    <row r="18" spans="1:12" ht="12" customHeight="1">
      <c r="A18" s="385"/>
      <c r="B18" s="768" t="s">
        <v>218</v>
      </c>
      <c r="C18" s="753"/>
      <c r="D18" s="754"/>
      <c r="E18" s="566">
        <v>0</v>
      </c>
      <c r="F18" s="625">
        <v>10167238.34</v>
      </c>
      <c r="G18" s="596">
        <v>10167238.34</v>
      </c>
      <c r="H18" s="625">
        <v>9869947.5800000001</v>
      </c>
      <c r="I18" s="596">
        <v>9869947.5800000001</v>
      </c>
      <c r="J18" s="596">
        <v>9869947.5800000001</v>
      </c>
    </row>
    <row r="19" spans="1:12" ht="12" customHeight="1">
      <c r="A19" s="385"/>
      <c r="B19" s="392"/>
      <c r="C19" s="753" t="s">
        <v>216</v>
      </c>
      <c r="D19" s="754"/>
      <c r="E19" s="391"/>
      <c r="F19" s="601"/>
      <c r="G19" s="391"/>
      <c r="H19" s="601"/>
      <c r="I19" s="391"/>
      <c r="J19" s="391"/>
    </row>
    <row r="20" spans="1:12" ht="12" customHeight="1">
      <c r="A20" s="385"/>
      <c r="B20" s="392"/>
      <c r="C20" s="753" t="s">
        <v>217</v>
      </c>
      <c r="D20" s="754"/>
      <c r="E20" s="391"/>
      <c r="F20" s="601"/>
      <c r="G20" s="391"/>
      <c r="H20" s="601"/>
      <c r="I20" s="391"/>
      <c r="J20" s="391"/>
    </row>
    <row r="21" spans="1:12" ht="12" customHeight="1">
      <c r="A21" s="385"/>
      <c r="B21" s="392"/>
      <c r="C21" s="753" t="s">
        <v>513</v>
      </c>
      <c r="D21" s="754"/>
      <c r="E21" s="391"/>
      <c r="F21" s="601"/>
      <c r="G21" s="391"/>
      <c r="H21" s="601"/>
      <c r="I21" s="391"/>
      <c r="J21" s="391"/>
    </row>
    <row r="22" spans="1:12" ht="12" customHeight="1">
      <c r="A22" s="385"/>
      <c r="B22" s="392"/>
      <c r="C22" s="753" t="s">
        <v>514</v>
      </c>
      <c r="D22" s="754"/>
      <c r="E22" s="391"/>
      <c r="F22" s="601"/>
      <c r="G22" s="391"/>
      <c r="H22" s="601"/>
      <c r="I22" s="391"/>
      <c r="J22" s="391"/>
    </row>
    <row r="23" spans="1:12" ht="12" customHeight="1">
      <c r="A23" s="385"/>
      <c r="B23" s="768" t="s">
        <v>219</v>
      </c>
      <c r="C23" s="753"/>
      <c r="D23" s="754"/>
      <c r="E23" s="596">
        <v>7698000</v>
      </c>
      <c r="F23" s="626">
        <v>0</v>
      </c>
      <c r="G23" s="596">
        <v>7698000</v>
      </c>
      <c r="H23" s="627">
        <v>510565.05</v>
      </c>
      <c r="I23" s="596">
        <v>510565.05</v>
      </c>
      <c r="J23" s="596">
        <v>-7187434.9500000002</v>
      </c>
    </row>
    <row r="24" spans="1:12" ht="12" customHeight="1">
      <c r="A24" s="385"/>
      <c r="B24" s="768" t="s">
        <v>103</v>
      </c>
      <c r="C24" s="753"/>
      <c r="D24" s="754"/>
      <c r="E24" s="566">
        <v>0</v>
      </c>
      <c r="F24" s="627">
        <v>91521241.620000005</v>
      </c>
      <c r="G24" s="596">
        <v>91521241.620000005</v>
      </c>
      <c r="H24" s="627">
        <v>71990907.620000005</v>
      </c>
      <c r="I24" s="596">
        <v>71990907.620000005</v>
      </c>
      <c r="J24" s="596">
        <v>71990907.620000005</v>
      </c>
      <c r="L24" s="578"/>
    </row>
    <row r="25" spans="1:12" ht="12" customHeight="1">
      <c r="A25" s="393"/>
      <c r="B25" s="768" t="s">
        <v>220</v>
      </c>
      <c r="C25" s="753"/>
      <c r="D25" s="754"/>
      <c r="E25" s="596">
        <v>98182812.700000003</v>
      </c>
      <c r="F25" s="626">
        <v>2420807.11</v>
      </c>
      <c r="G25" s="596">
        <v>100603619.81</v>
      </c>
      <c r="H25" s="627">
        <v>73301276.030000001</v>
      </c>
      <c r="I25" s="596">
        <v>73301276.030000001</v>
      </c>
      <c r="J25" s="596">
        <v>-24881536.670000002</v>
      </c>
    </row>
    <row r="26" spans="1:12" ht="12" customHeight="1">
      <c r="A26" s="385"/>
      <c r="B26" s="768" t="s">
        <v>221</v>
      </c>
      <c r="C26" s="753"/>
      <c r="D26" s="754"/>
      <c r="E26" s="391"/>
      <c r="F26" s="601"/>
      <c r="G26" s="391"/>
      <c r="H26" s="601"/>
      <c r="I26" s="391"/>
      <c r="J26" s="391"/>
      <c r="L26" s="578"/>
    </row>
    <row r="27" spans="1:12" ht="12" customHeight="1">
      <c r="A27" s="385"/>
      <c r="B27" s="394"/>
      <c r="C27" s="395"/>
      <c r="D27" s="396"/>
      <c r="E27" s="397"/>
      <c r="F27" s="608"/>
      <c r="G27" s="397"/>
      <c r="H27" s="608"/>
      <c r="I27" s="397"/>
      <c r="J27" s="397"/>
    </row>
    <row r="28" spans="1:12" ht="12" customHeight="1">
      <c r="A28" s="377"/>
      <c r="B28" s="398"/>
      <c r="C28" s="399"/>
      <c r="D28" s="400" t="s">
        <v>222</v>
      </c>
      <c r="E28" s="391">
        <f>+E15+E18+E23+E24+E25</f>
        <v>128963136.7</v>
      </c>
      <c r="F28" s="391">
        <f t="shared" ref="F28:H28" si="2">+F15+F18+F23+F24+F25</f>
        <v>104109287.07000001</v>
      </c>
      <c r="G28" s="391">
        <f t="shared" si="2"/>
        <v>233072423.77000001</v>
      </c>
      <c r="H28" s="391">
        <f t="shared" si="2"/>
        <v>178013538.18000001</v>
      </c>
      <c r="I28" s="391">
        <f>+I15+I18+I23+I24+I25</f>
        <v>178013538.18000001</v>
      </c>
      <c r="J28" s="757">
        <f>+J15+J18+J23+J24+J25</f>
        <v>49050401.480000004</v>
      </c>
    </row>
    <row r="29" spans="1:12" ht="12" customHeight="1">
      <c r="A29" s="385"/>
      <c r="B29" s="401"/>
      <c r="C29" s="401"/>
      <c r="D29" s="401"/>
      <c r="E29" s="402"/>
      <c r="F29" s="402"/>
      <c r="G29" s="402"/>
      <c r="H29" s="759" t="s">
        <v>302</v>
      </c>
      <c r="I29" s="760"/>
      <c r="J29" s="758"/>
    </row>
    <row r="30" spans="1:12" ht="12" customHeight="1">
      <c r="A30" s="377"/>
      <c r="B30" s="377"/>
      <c r="C30" s="377"/>
      <c r="D30" s="377"/>
      <c r="E30" s="381"/>
      <c r="F30" s="381"/>
      <c r="G30" s="381"/>
      <c r="H30" s="381"/>
      <c r="I30" s="381"/>
      <c r="J30" s="381"/>
    </row>
    <row r="31" spans="1:12" ht="12" customHeight="1">
      <c r="A31" s="377"/>
      <c r="B31" s="761" t="s">
        <v>223</v>
      </c>
      <c r="C31" s="761"/>
      <c r="D31" s="761"/>
      <c r="E31" s="762" t="s">
        <v>203</v>
      </c>
      <c r="F31" s="762"/>
      <c r="G31" s="762"/>
      <c r="H31" s="762"/>
      <c r="I31" s="762"/>
      <c r="J31" s="761" t="s">
        <v>204</v>
      </c>
    </row>
    <row r="32" spans="1:12" ht="26.4">
      <c r="A32" s="377"/>
      <c r="B32" s="761"/>
      <c r="C32" s="761"/>
      <c r="D32" s="761"/>
      <c r="E32" s="383" t="s">
        <v>205</v>
      </c>
      <c r="F32" s="384" t="s">
        <v>206</v>
      </c>
      <c r="G32" s="383" t="s">
        <v>207</v>
      </c>
      <c r="H32" s="383" t="s">
        <v>208</v>
      </c>
      <c r="I32" s="383" t="s">
        <v>209</v>
      </c>
      <c r="J32" s="761"/>
    </row>
    <row r="33" spans="1:12" ht="12" customHeight="1">
      <c r="A33" s="377"/>
      <c r="B33" s="761"/>
      <c r="C33" s="761"/>
      <c r="D33" s="761"/>
      <c r="E33" s="383" t="s">
        <v>210</v>
      </c>
      <c r="F33" s="383" t="s">
        <v>211</v>
      </c>
      <c r="G33" s="383" t="s">
        <v>212</v>
      </c>
      <c r="H33" s="383" t="s">
        <v>213</v>
      </c>
      <c r="I33" s="383" t="s">
        <v>214</v>
      </c>
      <c r="J33" s="383" t="s">
        <v>225</v>
      </c>
    </row>
    <row r="34" spans="1:12" ht="12" customHeight="1">
      <c r="A34" s="385"/>
      <c r="B34" s="386"/>
      <c r="C34" s="387"/>
      <c r="D34" s="388"/>
      <c r="E34" s="390"/>
      <c r="F34" s="610"/>
      <c r="G34" s="390"/>
      <c r="H34" s="611"/>
      <c r="I34" s="390"/>
      <c r="J34" s="389"/>
    </row>
    <row r="35" spans="1:12" ht="12" customHeight="1">
      <c r="A35" s="385"/>
      <c r="B35" s="403"/>
      <c r="C35" s="755" t="s">
        <v>584</v>
      </c>
      <c r="D35" s="756"/>
      <c r="E35" s="404">
        <f>+E36+E38+E41</f>
        <v>30780324</v>
      </c>
      <c r="F35" s="622">
        <f>+F36+F38+F41</f>
        <v>1029463.64</v>
      </c>
      <c r="G35" s="404">
        <f>+G36+G38+G41</f>
        <v>31809787.640000001</v>
      </c>
      <c r="H35" s="614">
        <f t="shared" ref="H35:J35" si="3">+H36+H38+H41</f>
        <v>23880870.59</v>
      </c>
      <c r="I35" s="404">
        <f t="shared" si="3"/>
        <v>23880870.59</v>
      </c>
      <c r="J35" s="583">
        <f t="shared" si="3"/>
        <v>-6899453.4100000001</v>
      </c>
      <c r="L35" s="587"/>
    </row>
    <row r="36" spans="1:12" ht="12" customHeight="1">
      <c r="A36" s="385"/>
      <c r="B36" s="392"/>
      <c r="C36" s="763" t="s">
        <v>585</v>
      </c>
      <c r="D36" s="764"/>
      <c r="E36" s="585">
        <f t="shared" ref="E36:J36" si="4">+E37</f>
        <v>23082324</v>
      </c>
      <c r="F36" s="613">
        <f t="shared" si="4"/>
        <v>0</v>
      </c>
      <c r="G36" s="585">
        <f t="shared" si="4"/>
        <v>23082324</v>
      </c>
      <c r="H36" s="609">
        <f t="shared" si="4"/>
        <v>22340841.899999999</v>
      </c>
      <c r="I36" s="585">
        <f t="shared" si="4"/>
        <v>22340841.899999999</v>
      </c>
      <c r="J36" s="605">
        <f t="shared" si="4"/>
        <v>-741482.1</v>
      </c>
    </row>
    <row r="37" spans="1:12" ht="12" customHeight="1">
      <c r="A37" s="385"/>
      <c r="B37" s="392"/>
      <c r="C37" s="751" t="s">
        <v>586</v>
      </c>
      <c r="D37" s="752"/>
      <c r="E37" s="596">
        <v>23082324</v>
      </c>
      <c r="F37" s="634">
        <v>0</v>
      </c>
      <c r="G37" s="596">
        <v>23082324</v>
      </c>
      <c r="H37" s="607">
        <v>22340841.899999999</v>
      </c>
      <c r="I37" s="596">
        <v>22340841.899999999</v>
      </c>
      <c r="J37" s="596">
        <v>-741482.1</v>
      </c>
    </row>
    <row r="38" spans="1:12" ht="12" customHeight="1">
      <c r="A38" s="385"/>
      <c r="B38" s="392"/>
      <c r="C38" s="763" t="s">
        <v>628</v>
      </c>
      <c r="D38" s="764"/>
      <c r="E38" s="585">
        <v>0</v>
      </c>
      <c r="F38" s="613">
        <f>+F39+F40</f>
        <v>1029463.64</v>
      </c>
      <c r="G38" s="585">
        <f>+G39+G40</f>
        <v>1029463.64</v>
      </c>
      <c r="H38" s="609">
        <f>+H39+H40</f>
        <v>1029463.64</v>
      </c>
      <c r="I38" s="585">
        <f>+I39+I40</f>
        <v>1029463.64</v>
      </c>
      <c r="J38" s="605">
        <f>+J39+J40</f>
        <v>1029463.64</v>
      </c>
    </row>
    <row r="39" spans="1:12" ht="12" customHeight="1">
      <c r="A39" s="385"/>
      <c r="B39" s="392"/>
      <c r="C39" s="751" t="s">
        <v>629</v>
      </c>
      <c r="D39" s="752"/>
      <c r="E39" s="586"/>
      <c r="F39" s="616"/>
      <c r="G39" s="586"/>
      <c r="H39" s="619"/>
      <c r="I39" s="586"/>
      <c r="J39" s="620"/>
    </row>
    <row r="40" spans="1:12" ht="12" customHeight="1">
      <c r="A40" s="385"/>
      <c r="B40" s="392"/>
      <c r="C40" s="751" t="s">
        <v>630</v>
      </c>
      <c r="D40" s="752"/>
      <c r="E40" s="586">
        <v>0</v>
      </c>
      <c r="F40" s="616">
        <v>1029463.64</v>
      </c>
      <c r="G40" s="586">
        <v>1029463.64</v>
      </c>
      <c r="H40" s="619">
        <v>1029463.64</v>
      </c>
      <c r="I40" s="586">
        <v>1029463.64</v>
      </c>
      <c r="J40" s="620">
        <v>1029463.64</v>
      </c>
    </row>
    <row r="41" spans="1:12" ht="12" customHeight="1">
      <c r="A41" s="385"/>
      <c r="B41" s="392"/>
      <c r="C41" s="763" t="s">
        <v>587</v>
      </c>
      <c r="D41" s="764"/>
      <c r="E41" s="585">
        <f>+E42</f>
        <v>7698000</v>
      </c>
      <c r="F41" s="613">
        <f>+F42</f>
        <v>0</v>
      </c>
      <c r="G41" s="585">
        <f t="shared" ref="G41:J41" si="5">+G42</f>
        <v>7698000</v>
      </c>
      <c r="H41" s="609">
        <f t="shared" si="5"/>
        <v>510565.05</v>
      </c>
      <c r="I41" s="585">
        <f t="shared" si="5"/>
        <v>510565.05</v>
      </c>
      <c r="J41" s="605">
        <f t="shared" si="5"/>
        <v>-7187434.9500000002</v>
      </c>
    </row>
    <row r="42" spans="1:12" ht="12" customHeight="1">
      <c r="A42" s="385"/>
      <c r="B42" s="392"/>
      <c r="C42" s="751" t="s">
        <v>588</v>
      </c>
      <c r="D42" s="752"/>
      <c r="E42" s="596">
        <v>7698000</v>
      </c>
      <c r="F42" s="634">
        <v>0</v>
      </c>
      <c r="G42" s="596">
        <v>7698000</v>
      </c>
      <c r="H42" s="607">
        <v>510565.05</v>
      </c>
      <c r="I42" s="596">
        <v>510565.05</v>
      </c>
      <c r="J42" s="596">
        <v>-7187434.9500000002</v>
      </c>
    </row>
    <row r="43" spans="1:12" ht="12" customHeight="1">
      <c r="A43" s="385"/>
      <c r="B43" s="392"/>
      <c r="C43" s="631"/>
      <c r="D43" s="405"/>
      <c r="E43" s="391"/>
      <c r="F43" s="621"/>
      <c r="G43" s="391"/>
      <c r="H43" s="601"/>
      <c r="I43" s="391"/>
      <c r="J43" s="602"/>
    </row>
    <row r="44" spans="1:12" ht="12" customHeight="1">
      <c r="A44" s="385"/>
      <c r="B44" s="403"/>
      <c r="C44" s="755" t="s">
        <v>631</v>
      </c>
      <c r="D44" s="756" t="s">
        <v>631</v>
      </c>
      <c r="E44" s="404">
        <f>+E45+E47+E48+E49</f>
        <v>0</v>
      </c>
      <c r="F44" s="622">
        <f>+F45+F48</f>
        <v>92499999.570000008</v>
      </c>
      <c r="G44" s="404">
        <f>+G45+G48</f>
        <v>92499999.570000008</v>
      </c>
      <c r="H44" s="614">
        <f t="shared" ref="H44:J44" si="6">+H45+H48</f>
        <v>72814165.570000008</v>
      </c>
      <c r="I44" s="404">
        <f t="shared" si="6"/>
        <v>72814165.570000008</v>
      </c>
      <c r="J44" s="583">
        <f t="shared" si="6"/>
        <v>72814165.570000008</v>
      </c>
      <c r="L44" s="587"/>
    </row>
    <row r="45" spans="1:12" ht="12" customHeight="1">
      <c r="A45" s="385"/>
      <c r="B45" s="392"/>
      <c r="C45" s="755" t="s">
        <v>628</v>
      </c>
      <c r="D45" s="756"/>
      <c r="E45" s="404">
        <f>+E47+E46</f>
        <v>0</v>
      </c>
      <c r="F45" s="622">
        <f>+F47+F46</f>
        <v>978757.95</v>
      </c>
      <c r="G45" s="404">
        <f t="shared" ref="G45:J45" si="7">+G47+G46</f>
        <v>978757.95</v>
      </c>
      <c r="H45" s="614">
        <f t="shared" si="7"/>
        <v>823257.95</v>
      </c>
      <c r="I45" s="404">
        <f t="shared" si="7"/>
        <v>823257.95</v>
      </c>
      <c r="J45" s="583">
        <f t="shared" si="7"/>
        <v>823257.95</v>
      </c>
    </row>
    <row r="46" spans="1:12" ht="12" customHeight="1">
      <c r="A46" s="385"/>
      <c r="B46" s="392"/>
      <c r="C46" s="751" t="s">
        <v>629</v>
      </c>
      <c r="D46" s="752"/>
      <c r="E46" s="404">
        <v>0</v>
      </c>
      <c r="F46" s="607">
        <v>722274</v>
      </c>
      <c r="G46" s="596">
        <v>722274</v>
      </c>
      <c r="H46" s="607">
        <v>722274</v>
      </c>
      <c r="I46" s="596">
        <v>722274</v>
      </c>
      <c r="J46" s="603">
        <v>722274</v>
      </c>
    </row>
    <row r="47" spans="1:12" ht="12" customHeight="1">
      <c r="A47" s="385"/>
      <c r="B47" s="392"/>
      <c r="C47" s="753" t="s">
        <v>630</v>
      </c>
      <c r="D47" s="754"/>
      <c r="E47" s="404">
        <v>0</v>
      </c>
      <c r="F47" s="607">
        <v>256483.95</v>
      </c>
      <c r="G47" s="596">
        <v>256483.95</v>
      </c>
      <c r="H47" s="607">
        <v>100983.95</v>
      </c>
      <c r="I47" s="596">
        <v>100983.95</v>
      </c>
      <c r="J47" s="603">
        <v>100983.95</v>
      </c>
    </row>
    <row r="48" spans="1:12" ht="12" customHeight="1">
      <c r="A48" s="385"/>
      <c r="B48" s="392"/>
      <c r="C48" s="755" t="s">
        <v>632</v>
      </c>
      <c r="D48" s="756"/>
      <c r="E48" s="404">
        <v>0</v>
      </c>
      <c r="F48" s="614">
        <f>+F49+F50</f>
        <v>91521241.620000005</v>
      </c>
      <c r="G48" s="404">
        <f>+G49+G50</f>
        <v>91521241.620000005</v>
      </c>
      <c r="H48" s="614">
        <f>+H49+H50</f>
        <v>71990907.620000005</v>
      </c>
      <c r="I48" s="404">
        <f>+I49+I50</f>
        <v>71990907.620000005</v>
      </c>
      <c r="J48" s="583">
        <f>+J49+J50</f>
        <v>71990907.620000005</v>
      </c>
    </row>
    <row r="49" spans="1:12" ht="12" customHeight="1">
      <c r="A49" s="385"/>
      <c r="B49" s="392"/>
      <c r="C49" s="753" t="s">
        <v>140</v>
      </c>
      <c r="D49" s="754"/>
      <c r="E49" s="404">
        <v>0</v>
      </c>
      <c r="F49" s="607">
        <v>13443991.619999999</v>
      </c>
      <c r="G49" s="596">
        <v>13443991.619999999</v>
      </c>
      <c r="H49" s="607">
        <v>12978025.619999999</v>
      </c>
      <c r="I49" s="596">
        <v>12978025.619999999</v>
      </c>
      <c r="J49" s="603">
        <v>12978025.619999999</v>
      </c>
    </row>
    <row r="50" spans="1:12" ht="12" customHeight="1">
      <c r="A50" s="385"/>
      <c r="B50" s="392"/>
      <c r="C50" s="753" t="s">
        <v>634</v>
      </c>
      <c r="D50" s="754"/>
      <c r="E50" s="404">
        <v>0</v>
      </c>
      <c r="F50" s="607">
        <v>78077250</v>
      </c>
      <c r="G50" s="596">
        <v>78077250</v>
      </c>
      <c r="H50" s="607">
        <v>59012882</v>
      </c>
      <c r="I50" s="596">
        <v>59012882</v>
      </c>
      <c r="J50" s="603">
        <v>59012882</v>
      </c>
    </row>
    <row r="51" spans="1:12" ht="12" customHeight="1">
      <c r="A51" s="385"/>
      <c r="B51" s="392"/>
      <c r="C51" s="753"/>
      <c r="D51" s="754"/>
      <c r="E51" s="391"/>
      <c r="F51" s="621"/>
      <c r="G51" s="391"/>
      <c r="H51" s="601"/>
      <c r="I51" s="391"/>
      <c r="J51" s="602"/>
    </row>
    <row r="52" spans="1:12" ht="12" customHeight="1">
      <c r="A52" s="385"/>
      <c r="B52" s="392"/>
      <c r="C52" s="755" t="s">
        <v>635</v>
      </c>
      <c r="D52" s="756" t="s">
        <v>589</v>
      </c>
      <c r="E52" s="404">
        <f t="shared" ref="E52:J52" si="8">+E53</f>
        <v>98182812.700000003</v>
      </c>
      <c r="F52" s="622">
        <f t="shared" si="8"/>
        <v>2420807.11</v>
      </c>
      <c r="G52" s="404">
        <f t="shared" si="8"/>
        <v>100603619.81</v>
      </c>
      <c r="H52" s="614">
        <f t="shared" si="8"/>
        <v>73301276.030000001</v>
      </c>
      <c r="I52" s="404">
        <f t="shared" si="8"/>
        <v>73301276.030000001</v>
      </c>
      <c r="J52" s="583">
        <f t="shared" si="8"/>
        <v>-24881536.670000002</v>
      </c>
      <c r="L52" s="587"/>
    </row>
    <row r="53" spans="1:12" ht="12" customHeight="1">
      <c r="A53" s="385"/>
      <c r="B53" s="392"/>
      <c r="C53" s="755" t="s">
        <v>590</v>
      </c>
      <c r="D53" s="756"/>
      <c r="E53" s="404">
        <f t="shared" ref="E53:J53" si="9">+E54</f>
        <v>98182812.700000003</v>
      </c>
      <c r="F53" s="622">
        <f t="shared" si="9"/>
        <v>2420807.11</v>
      </c>
      <c r="G53" s="404">
        <f t="shared" si="9"/>
        <v>100603619.81</v>
      </c>
      <c r="H53" s="614">
        <f t="shared" si="9"/>
        <v>73301276.030000001</v>
      </c>
      <c r="I53" s="404">
        <f t="shared" si="9"/>
        <v>73301276.030000001</v>
      </c>
      <c r="J53" s="583">
        <f t="shared" si="9"/>
        <v>-24881536.670000002</v>
      </c>
    </row>
    <row r="54" spans="1:12" ht="12" customHeight="1">
      <c r="A54" s="385"/>
      <c r="B54" s="392"/>
      <c r="C54" s="753" t="s">
        <v>591</v>
      </c>
      <c r="D54" s="754"/>
      <c r="E54" s="607">
        <v>98182812.700000003</v>
      </c>
      <c r="F54" s="621">
        <v>2420807.11</v>
      </c>
      <c r="G54" s="596">
        <v>100603619.81</v>
      </c>
      <c r="H54" s="607">
        <v>73301276.030000001</v>
      </c>
      <c r="I54" s="596">
        <v>73301276.030000001</v>
      </c>
      <c r="J54" s="603">
        <v>-24881536.670000002</v>
      </c>
    </row>
    <row r="55" spans="1:12" ht="12" customHeight="1">
      <c r="A55" s="385"/>
      <c r="B55" s="392"/>
      <c r="C55" s="632"/>
      <c r="D55" s="633"/>
      <c r="E55" s="391"/>
      <c r="F55" s="621"/>
      <c r="G55" s="391"/>
      <c r="H55" s="601"/>
      <c r="I55" s="391"/>
      <c r="J55" s="602"/>
    </row>
    <row r="56" spans="1:12" ht="12" customHeight="1">
      <c r="A56" s="385"/>
      <c r="B56" s="403"/>
      <c r="C56" s="755" t="s">
        <v>633</v>
      </c>
      <c r="D56" s="756" t="s">
        <v>631</v>
      </c>
      <c r="E56" s="404">
        <v>0</v>
      </c>
      <c r="F56" s="622">
        <f>+F57</f>
        <v>8159016.75</v>
      </c>
      <c r="G56" s="404">
        <f>+G57</f>
        <v>8159016.75</v>
      </c>
      <c r="H56" s="614">
        <f>+H57</f>
        <v>8017225.9900000002</v>
      </c>
      <c r="I56" s="404">
        <f>+I57</f>
        <v>8017225.9900000002</v>
      </c>
      <c r="J56" s="583">
        <f>+J57</f>
        <v>8017225.9900000002</v>
      </c>
      <c r="L56" s="587"/>
    </row>
    <row r="57" spans="1:12" ht="12" customHeight="1">
      <c r="A57" s="385"/>
      <c r="B57" s="392"/>
      <c r="C57" s="755" t="s">
        <v>628</v>
      </c>
      <c r="D57" s="756"/>
      <c r="E57" s="404">
        <v>0</v>
      </c>
      <c r="F57" s="622">
        <f>+F58+F59</f>
        <v>8159016.75</v>
      </c>
      <c r="G57" s="404">
        <f t="shared" ref="G57:J57" si="10">+G58+G59</f>
        <v>8159016.75</v>
      </c>
      <c r="H57" s="614">
        <f t="shared" si="10"/>
        <v>8017225.9900000002</v>
      </c>
      <c r="I57" s="404">
        <f t="shared" si="10"/>
        <v>8017225.9900000002</v>
      </c>
      <c r="J57" s="583">
        <f t="shared" si="10"/>
        <v>8017225.9900000002</v>
      </c>
    </row>
    <row r="58" spans="1:12" ht="12" customHeight="1">
      <c r="A58" s="385"/>
      <c r="B58" s="392"/>
      <c r="C58" s="751" t="s">
        <v>586</v>
      </c>
      <c r="D58" s="752"/>
      <c r="E58" s="404">
        <v>0</v>
      </c>
      <c r="F58" s="607">
        <v>8159016.75</v>
      </c>
      <c r="G58" s="596">
        <v>8159016.75</v>
      </c>
      <c r="H58" s="607">
        <v>8017225.9900000002</v>
      </c>
      <c r="I58" s="596">
        <v>8017225.9900000002</v>
      </c>
      <c r="J58" s="603">
        <v>8017225.9900000002</v>
      </c>
    </row>
    <row r="59" spans="1:12" ht="12" customHeight="1">
      <c r="A59" s="385"/>
      <c r="B59" s="392"/>
      <c r="C59" s="753" t="s">
        <v>630</v>
      </c>
      <c r="D59" s="754"/>
      <c r="E59" s="391"/>
      <c r="F59" s="621"/>
      <c r="G59" s="391"/>
      <c r="H59" s="601"/>
      <c r="I59" s="391"/>
      <c r="J59" s="602"/>
    </row>
    <row r="60" spans="1:12" ht="12" customHeight="1">
      <c r="A60" s="385"/>
      <c r="B60" s="394"/>
      <c r="C60" s="769"/>
      <c r="D60" s="770"/>
      <c r="E60" s="617"/>
      <c r="F60" s="635"/>
      <c r="G60" s="617"/>
      <c r="H60" s="636"/>
      <c r="I60" s="617"/>
      <c r="J60" s="637"/>
    </row>
    <row r="61" spans="1:12" ht="12" customHeight="1">
      <c r="A61" s="377"/>
      <c r="B61" s="559"/>
      <c r="C61" s="560"/>
      <c r="D61" s="561" t="s">
        <v>222</v>
      </c>
      <c r="E61" s="584">
        <f>+E35+E52</f>
        <v>128963136.7</v>
      </c>
      <c r="F61" s="584">
        <f t="shared" ref="F61:J61" si="11">+F35+F44+F52+F56</f>
        <v>104109287.07000001</v>
      </c>
      <c r="G61" s="584">
        <f t="shared" si="11"/>
        <v>233072423.77000001</v>
      </c>
      <c r="H61" s="584">
        <f t="shared" si="11"/>
        <v>178013538.18000001</v>
      </c>
      <c r="I61" s="584">
        <f t="shared" si="11"/>
        <v>178013538.18000001</v>
      </c>
      <c r="J61" s="757">
        <f t="shared" si="11"/>
        <v>49050401.480000012</v>
      </c>
    </row>
    <row r="62" spans="1:12" ht="12.75" customHeight="1">
      <c r="A62" s="385"/>
      <c r="B62" s="16" t="s">
        <v>76</v>
      </c>
      <c r="C62" s="562"/>
      <c r="D62" s="562"/>
      <c r="E62" s="562"/>
      <c r="F62" s="563"/>
      <c r="G62" s="563"/>
      <c r="H62" s="766" t="s">
        <v>302</v>
      </c>
      <c r="I62" s="767"/>
      <c r="J62" s="758"/>
    </row>
    <row r="63" spans="1:12">
      <c r="A63" s="385"/>
      <c r="B63" s="765"/>
      <c r="C63" s="765"/>
      <c r="D63" s="765"/>
      <c r="E63" s="765"/>
      <c r="F63" s="765"/>
      <c r="G63" s="765"/>
      <c r="H63" s="765"/>
      <c r="I63" s="765"/>
      <c r="J63" s="765"/>
    </row>
    <row r="64" spans="1:12">
      <c r="B64" s="16" t="s">
        <v>224</v>
      </c>
      <c r="C64" s="16"/>
      <c r="D64" s="16"/>
      <c r="E64" s="16"/>
      <c r="F64" s="16"/>
      <c r="G64" s="16"/>
      <c r="H64" s="16"/>
      <c r="I64" s="16"/>
      <c r="J64" s="16"/>
    </row>
    <row r="65" spans="2:11">
      <c r="B65" s="26"/>
      <c r="C65" s="26"/>
      <c r="D65" s="26"/>
      <c r="E65" s="26"/>
      <c r="F65" s="592"/>
      <c r="G65" s="26"/>
      <c r="H65" s="26"/>
      <c r="I65" s="26"/>
      <c r="J65" s="26"/>
    </row>
    <row r="66" spans="2:11">
      <c r="B66" s="26"/>
      <c r="C66" s="26"/>
      <c r="D66" s="26"/>
      <c r="E66" s="26"/>
      <c r="F66" s="26"/>
      <c r="G66" s="26"/>
      <c r="H66" s="592"/>
      <c r="I66" s="26"/>
      <c r="J66" s="26"/>
    </row>
    <row r="68" spans="2:11">
      <c r="D68" s="281"/>
      <c r="G68" s="578"/>
    </row>
    <row r="69" spans="2:11">
      <c r="D69" s="573" t="s">
        <v>596</v>
      </c>
      <c r="E69" s="284"/>
      <c r="F69" s="219"/>
      <c r="G69" s="219"/>
      <c r="H69" s="651" t="s">
        <v>638</v>
      </c>
      <c r="I69" s="651"/>
      <c r="J69" s="651"/>
      <c r="K69" s="651"/>
    </row>
    <row r="70" spans="2:11" ht="12" customHeight="1">
      <c r="D70" s="573" t="s">
        <v>595</v>
      </c>
      <c r="E70" s="284"/>
      <c r="F70" s="223"/>
      <c r="G70" s="223"/>
      <c r="H70" s="652" t="s">
        <v>643</v>
      </c>
      <c r="I70" s="652"/>
      <c r="J70" s="652"/>
      <c r="K70" s="652"/>
    </row>
    <row r="71" spans="2:11">
      <c r="E71" s="578"/>
      <c r="F71" s="578"/>
      <c r="G71" s="578"/>
      <c r="H71" s="578"/>
      <c r="I71" s="578"/>
      <c r="J71" s="578"/>
      <c r="K71" s="578">
        <f>+K40+K47+K57</f>
        <v>0</v>
      </c>
    </row>
    <row r="72" spans="2:11">
      <c r="E72" s="578"/>
      <c r="F72" s="578"/>
      <c r="G72" s="578"/>
      <c r="H72" s="578"/>
      <c r="I72" s="578"/>
      <c r="J72" s="578"/>
    </row>
    <row r="73" spans="2:11">
      <c r="E73" s="578"/>
      <c r="F73" s="578"/>
      <c r="G73" s="578"/>
      <c r="H73" s="578"/>
      <c r="I73" s="578"/>
      <c r="J73" s="578"/>
      <c r="K73" s="578"/>
    </row>
    <row r="74" spans="2:11" ht="14.4">
      <c r="E74"/>
      <c r="F74" s="587"/>
      <c r="G74" s="587"/>
      <c r="H74" s="587"/>
      <c r="I74" s="587"/>
      <c r="J74" s="587"/>
      <c r="K74" s="578">
        <f>+K36</f>
        <v>0</v>
      </c>
    </row>
    <row r="75" spans="2:11">
      <c r="E75" s="578"/>
      <c r="F75" s="578"/>
      <c r="G75" s="578"/>
      <c r="H75" s="578"/>
      <c r="I75" s="578"/>
      <c r="J75" s="578"/>
    </row>
    <row r="76" spans="2:11">
      <c r="E76" s="578"/>
      <c r="F76" s="578"/>
      <c r="G76" s="578"/>
      <c r="H76" s="578"/>
      <c r="I76" s="578"/>
      <c r="J76" s="578"/>
    </row>
    <row r="77" spans="2:11">
      <c r="E77" s="578"/>
      <c r="F77" s="578"/>
      <c r="G77" s="578"/>
      <c r="H77" s="578"/>
      <c r="I77" s="578"/>
      <c r="J77" s="578"/>
    </row>
    <row r="78" spans="2:11">
      <c r="E78" s="578"/>
      <c r="F78" s="578"/>
      <c r="G78" s="578"/>
      <c r="H78" s="578"/>
      <c r="I78" s="578"/>
      <c r="J78" s="578"/>
    </row>
    <row r="80" spans="2:11">
      <c r="E80" s="578"/>
      <c r="F80" s="578"/>
      <c r="G80" s="578"/>
      <c r="H80" s="578"/>
      <c r="I80" s="578"/>
      <c r="J80" s="578"/>
    </row>
    <row r="82" spans="5:11">
      <c r="G82" s="578"/>
    </row>
    <row r="83" spans="5:11">
      <c r="E83" s="578"/>
      <c r="F83" s="578"/>
      <c r="G83" s="578"/>
      <c r="H83" s="578"/>
      <c r="I83" s="578"/>
      <c r="J83" s="578"/>
      <c r="K83" s="578" t="e">
        <f>+K49+#REF!</f>
        <v>#REF!</v>
      </c>
    </row>
    <row r="89" spans="5:11">
      <c r="E89" s="578"/>
      <c r="F89" s="578"/>
      <c r="G89" s="578"/>
      <c r="H89" s="578"/>
      <c r="I89" s="578"/>
      <c r="J89" s="578"/>
    </row>
  </sheetData>
  <mergeCells count="57">
    <mergeCell ref="C59:D59"/>
    <mergeCell ref="C60:D60"/>
    <mergeCell ref="B1:J1"/>
    <mergeCell ref="B3:J3"/>
    <mergeCell ref="B7:D9"/>
    <mergeCell ref="E7:I7"/>
    <mergeCell ref="J7:J8"/>
    <mergeCell ref="D2:J2"/>
    <mergeCell ref="E5:F5"/>
    <mergeCell ref="J31:J3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B25:D25"/>
    <mergeCell ref="B26:D26"/>
    <mergeCell ref="C21:D21"/>
    <mergeCell ref="C22:D22"/>
    <mergeCell ref="H69:K69"/>
    <mergeCell ref="H70:K70"/>
    <mergeCell ref="B63:J63"/>
    <mergeCell ref="J61:J62"/>
    <mergeCell ref="H62:I62"/>
    <mergeCell ref="C41:D41"/>
    <mergeCell ref="C42:D42"/>
    <mergeCell ref="C53:D53"/>
    <mergeCell ref="C39:D39"/>
    <mergeCell ref="C40:D40"/>
    <mergeCell ref="C44:D44"/>
    <mergeCell ref="C49:D49"/>
    <mergeCell ref="C51:D51"/>
    <mergeCell ref="C52:D52"/>
    <mergeCell ref="C50:D50"/>
    <mergeCell ref="C46:D46"/>
    <mergeCell ref="J28:J29"/>
    <mergeCell ref="H29:I29"/>
    <mergeCell ref="B31:D33"/>
    <mergeCell ref="E31:I31"/>
    <mergeCell ref="C38:D38"/>
    <mergeCell ref="C35:D35"/>
    <mergeCell ref="C36:D36"/>
    <mergeCell ref="C37:D37"/>
    <mergeCell ref="C58:D58"/>
    <mergeCell ref="C54:D54"/>
    <mergeCell ref="C45:D45"/>
    <mergeCell ref="C47:D47"/>
    <mergeCell ref="C48:D48"/>
    <mergeCell ref="C56:D56"/>
    <mergeCell ref="C57:D57"/>
  </mergeCells>
  <pageMargins left="0.7" right="0.7" top="0.37" bottom="0.75" header="0.3" footer="0.3"/>
  <pageSetup scale="49" orientation="landscape" r:id="rId1"/>
  <ignoredErrors>
    <ignoredError sqref="E9:F9 H9:I9 E33:F33 H33:I33" numberStoredAsText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24"/>
  <sheetViews>
    <sheetView showGridLines="0" zoomScale="85" zoomScaleNormal="85" workbookViewId="0">
      <selection activeCell="D19" sqref="D19"/>
    </sheetView>
  </sheetViews>
  <sheetFormatPr baseColWidth="10" defaultColWidth="11.44140625" defaultRowHeight="13.2"/>
  <cols>
    <col min="1" max="1" width="2.33203125" style="26" customWidth="1"/>
    <col min="2" max="2" width="3.33203125" style="275" customWidth="1"/>
    <col min="3" max="3" width="52.5546875" style="275" customWidth="1"/>
    <col min="4" max="4" width="18.5546875" style="275" customWidth="1"/>
    <col min="5" max="5" width="17.88671875" style="275" customWidth="1"/>
    <col min="6" max="6" width="15.6640625" style="275" customWidth="1"/>
    <col min="7" max="7" width="16" style="275" customWidth="1"/>
    <col min="8" max="8" width="20" style="275" customWidth="1"/>
    <col min="9" max="9" width="16.109375" style="275" customWidth="1"/>
    <col min="10" max="10" width="16" style="275" customWidth="1"/>
    <col min="11" max="11" width="15.6640625" style="275" customWidth="1"/>
    <col min="12" max="12" width="2.6640625" style="26" customWidth="1"/>
    <col min="13" max="16384" width="11.44140625" style="275"/>
  </cols>
  <sheetData>
    <row r="1" spans="1:12" ht="7.5" customHeight="1">
      <c r="B1" s="674"/>
      <c r="C1" s="674"/>
      <c r="D1" s="674"/>
      <c r="E1" s="674"/>
      <c r="F1" s="674"/>
      <c r="G1" s="674"/>
      <c r="H1" s="674"/>
      <c r="I1" s="674"/>
      <c r="J1" s="674"/>
      <c r="K1" s="674"/>
    </row>
    <row r="2" spans="1:12" ht="19.5" customHeight="1">
      <c r="B2" s="674" t="s">
        <v>459</v>
      </c>
      <c r="C2" s="674"/>
      <c r="D2" s="674"/>
      <c r="E2" s="674"/>
      <c r="F2" s="674"/>
      <c r="G2" s="674"/>
      <c r="H2" s="674"/>
      <c r="I2" s="674"/>
      <c r="J2" s="674"/>
      <c r="K2" s="674"/>
    </row>
    <row r="3" spans="1:12" ht="19.5" customHeight="1">
      <c r="B3" s="674" t="s">
        <v>460</v>
      </c>
      <c r="C3" s="674"/>
      <c r="D3" s="674"/>
      <c r="E3" s="674"/>
      <c r="F3" s="674"/>
      <c r="G3" s="674"/>
      <c r="H3" s="674"/>
      <c r="I3" s="674"/>
      <c r="J3" s="674"/>
      <c r="K3" s="674"/>
    </row>
    <row r="4" spans="1:12" ht="19.5" customHeight="1">
      <c r="B4" s="674" t="str">
        <f>+EAI!B3</f>
        <v>Del 1 de Enero al 30 de Septiembre de 2017</v>
      </c>
      <c r="C4" s="674"/>
      <c r="D4" s="674"/>
      <c r="E4" s="674"/>
      <c r="F4" s="674"/>
      <c r="G4" s="674"/>
      <c r="H4" s="674"/>
      <c r="I4" s="674"/>
      <c r="J4" s="674"/>
      <c r="K4" s="674"/>
    </row>
    <row r="5" spans="1:12" s="26" customFormat="1"/>
    <row r="6" spans="1:12" s="26" customFormat="1">
      <c r="C6" s="31" t="s">
        <v>3</v>
      </c>
      <c r="D6" s="640" t="s">
        <v>593</v>
      </c>
      <c r="E6" s="640"/>
      <c r="F6" s="289"/>
      <c r="G6" s="289"/>
      <c r="H6" s="73"/>
      <c r="I6" s="73"/>
      <c r="J6" s="73"/>
    </row>
    <row r="7" spans="1:12" s="26" customFormat="1"/>
    <row r="8" spans="1:12">
      <c r="B8" s="771" t="s">
        <v>74</v>
      </c>
      <c r="C8" s="771"/>
      <c r="D8" s="772" t="s">
        <v>226</v>
      </c>
      <c r="E8" s="772"/>
      <c r="F8" s="772"/>
      <c r="G8" s="772"/>
      <c r="H8" s="772"/>
      <c r="I8" s="772"/>
      <c r="J8" s="772"/>
      <c r="K8" s="772" t="s">
        <v>227</v>
      </c>
    </row>
    <row r="9" spans="1:12" ht="26.4">
      <c r="B9" s="771"/>
      <c r="C9" s="771"/>
      <c r="D9" s="407" t="s">
        <v>228</v>
      </c>
      <c r="E9" s="407" t="s">
        <v>229</v>
      </c>
      <c r="F9" s="407" t="s">
        <v>207</v>
      </c>
      <c r="G9" s="407" t="s">
        <v>411</v>
      </c>
      <c r="H9" s="407" t="s">
        <v>208</v>
      </c>
      <c r="I9" s="407" t="s">
        <v>412</v>
      </c>
      <c r="J9" s="407" t="s">
        <v>230</v>
      </c>
      <c r="K9" s="772"/>
    </row>
    <row r="10" spans="1:12">
      <c r="B10" s="771"/>
      <c r="C10" s="771"/>
      <c r="D10" s="407">
        <v>1</v>
      </c>
      <c r="E10" s="407">
        <v>2</v>
      </c>
      <c r="F10" s="407" t="s">
        <v>231</v>
      </c>
      <c r="G10" s="407">
        <v>4</v>
      </c>
      <c r="H10" s="407">
        <v>5</v>
      </c>
      <c r="I10" s="407">
        <v>6</v>
      </c>
      <c r="J10" s="407">
        <v>7</v>
      </c>
      <c r="K10" s="407" t="s">
        <v>474</v>
      </c>
    </row>
    <row r="11" spans="1:12">
      <c r="B11" s="408"/>
      <c r="C11" s="409"/>
      <c r="D11" s="419"/>
      <c r="E11" s="440"/>
      <c r="F11" s="604"/>
      <c r="G11" s="440"/>
      <c r="H11" s="604"/>
      <c r="I11" s="440"/>
      <c r="J11" s="440"/>
      <c r="K11" s="420"/>
    </row>
    <row r="12" spans="1:12" ht="14.4">
      <c r="B12" s="410"/>
      <c r="C12" s="409" t="s">
        <v>594</v>
      </c>
      <c r="D12" s="615">
        <v>128963136.7</v>
      </c>
      <c r="E12" s="596">
        <v>104109287.06999999</v>
      </c>
      <c r="F12" s="607">
        <v>233072423.77000001</v>
      </c>
      <c r="G12" s="596">
        <v>162085474.16999999</v>
      </c>
      <c r="H12" s="607">
        <v>129545570.3</v>
      </c>
      <c r="I12" s="596">
        <v>129545570.3</v>
      </c>
      <c r="J12" s="596">
        <v>129456804.45</v>
      </c>
      <c r="K12" s="603">
        <v>103526853.47</v>
      </c>
    </row>
    <row r="13" spans="1:12">
      <c r="B13" s="410"/>
      <c r="C13" s="412"/>
      <c r="D13" s="535"/>
      <c r="E13" s="411"/>
      <c r="F13" s="536"/>
      <c r="G13" s="411"/>
      <c r="H13" s="536"/>
      <c r="I13" s="411"/>
      <c r="J13" s="411"/>
      <c r="K13" s="537"/>
    </row>
    <row r="14" spans="1:12">
      <c r="B14" s="413"/>
      <c r="C14" s="414"/>
      <c r="D14" s="612"/>
      <c r="E14" s="415"/>
      <c r="F14" s="629"/>
      <c r="G14" s="415"/>
      <c r="H14" s="629"/>
      <c r="I14" s="415"/>
      <c r="J14" s="415"/>
      <c r="K14" s="600"/>
    </row>
    <row r="15" spans="1:12" s="406" customFormat="1">
      <c r="A15" s="306"/>
      <c r="B15" s="416"/>
      <c r="C15" s="417" t="s">
        <v>232</v>
      </c>
      <c r="D15" s="418">
        <f t="shared" ref="D15:K15" si="0">SUM(D12:D13)</f>
        <v>128963136.7</v>
      </c>
      <c r="E15" s="418">
        <f t="shared" si="0"/>
        <v>104109287.06999999</v>
      </c>
      <c r="F15" s="418">
        <f t="shared" si="0"/>
        <v>233072423.77000001</v>
      </c>
      <c r="G15" s="418">
        <f t="shared" si="0"/>
        <v>162085474.16999999</v>
      </c>
      <c r="H15" s="418">
        <f t="shared" si="0"/>
        <v>129545570.3</v>
      </c>
      <c r="I15" s="418">
        <f t="shared" si="0"/>
        <v>129545570.3</v>
      </c>
      <c r="J15" s="418">
        <f t="shared" si="0"/>
        <v>129456804.45</v>
      </c>
      <c r="K15" s="418">
        <f t="shared" si="0"/>
        <v>103526853.47</v>
      </c>
      <c r="L15" s="306"/>
    </row>
    <row r="16" spans="1:12"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2:11">
      <c r="B17" s="16" t="s">
        <v>76</v>
      </c>
      <c r="F17" s="26"/>
      <c r="G17" s="26"/>
      <c r="H17" s="26"/>
      <c r="I17" s="26"/>
      <c r="J17" s="26"/>
      <c r="K17" s="26"/>
    </row>
    <row r="18" spans="2:11"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2:11"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2:11">
      <c r="B20" s="26"/>
      <c r="C20" s="73"/>
      <c r="D20" s="26"/>
      <c r="E20" s="26"/>
      <c r="F20" s="73"/>
      <c r="G20" s="73"/>
      <c r="H20" s="73"/>
      <c r="I20" s="73"/>
      <c r="J20" s="73"/>
      <c r="K20" s="73"/>
    </row>
    <row r="21" spans="2:11">
      <c r="C21" s="284" t="s">
        <v>596</v>
      </c>
      <c r="F21" s="651" t="s">
        <v>638</v>
      </c>
      <c r="G21" s="651"/>
      <c r="H21" s="651"/>
      <c r="I21" s="651"/>
      <c r="J21" s="651"/>
      <c r="K21" s="651"/>
    </row>
    <row r="22" spans="2:11">
      <c r="C22" s="284" t="s">
        <v>595</v>
      </c>
      <c r="F22" s="652" t="s">
        <v>644</v>
      </c>
      <c r="G22" s="652"/>
      <c r="H22" s="652"/>
      <c r="I22" s="652"/>
      <c r="J22" s="652"/>
      <c r="K22" s="652"/>
    </row>
    <row r="24" spans="2:11">
      <c r="F24" s="578"/>
    </row>
  </sheetData>
  <mergeCells count="10">
    <mergeCell ref="B1:K1"/>
    <mergeCell ref="B2:K2"/>
    <mergeCell ref="B3:K3"/>
    <mergeCell ref="B4:K4"/>
    <mergeCell ref="F22:K22"/>
    <mergeCell ref="F21:K21"/>
    <mergeCell ref="B8:C10"/>
    <mergeCell ref="D8:J8"/>
    <mergeCell ref="K8:K9"/>
    <mergeCell ref="D6:E6"/>
  </mergeCells>
  <pageMargins left="0.7" right="0.7" top="0.41" bottom="0.75" header="0.3" footer="0.3"/>
  <pageSetup scale="62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2"/>
  <sheetViews>
    <sheetView showGridLines="0" zoomScale="85" zoomScaleNormal="85" workbookViewId="0">
      <selection activeCell="K18" sqref="K18"/>
    </sheetView>
  </sheetViews>
  <sheetFormatPr baseColWidth="10" defaultColWidth="11.44140625" defaultRowHeight="13.2"/>
  <cols>
    <col min="1" max="1" width="2.5546875" style="26" customWidth="1"/>
    <col min="2" max="2" width="2" style="275" customWidth="1"/>
    <col min="3" max="3" width="45.88671875" style="275" customWidth="1"/>
    <col min="4" max="4" width="20.6640625" style="275" customWidth="1"/>
    <col min="5" max="5" width="29.44140625" style="275" customWidth="1"/>
    <col min="6" max="6" width="16.6640625" style="275" customWidth="1"/>
    <col min="7" max="7" width="16.109375" style="275" customWidth="1"/>
    <col min="8" max="8" width="14.5546875" style="275" customWidth="1"/>
    <col min="9" max="9" width="15.44140625" style="275" customWidth="1"/>
    <col min="10" max="10" width="15.109375" style="275" customWidth="1"/>
    <col min="11" max="11" width="15.44140625" style="275" customWidth="1"/>
    <col min="12" max="12" width="4" style="26" customWidth="1"/>
    <col min="13" max="16384" width="11.44140625" style="275"/>
  </cols>
  <sheetData>
    <row r="1" spans="2:11" ht="16.5" customHeight="1">
      <c r="B1" s="674" t="s">
        <v>459</v>
      </c>
      <c r="C1" s="674"/>
      <c r="D1" s="674"/>
      <c r="E1" s="674"/>
      <c r="F1" s="674"/>
      <c r="G1" s="674"/>
      <c r="H1" s="674"/>
      <c r="I1" s="674"/>
      <c r="J1" s="674"/>
      <c r="K1" s="674"/>
    </row>
    <row r="2" spans="2:11" ht="16.5" customHeight="1">
      <c r="B2" s="674" t="s">
        <v>461</v>
      </c>
      <c r="C2" s="674"/>
      <c r="D2" s="674"/>
      <c r="E2" s="674"/>
      <c r="F2" s="674"/>
      <c r="G2" s="674"/>
      <c r="H2" s="674"/>
      <c r="I2" s="674"/>
      <c r="J2" s="674"/>
      <c r="K2" s="674"/>
    </row>
    <row r="3" spans="2:11" ht="16.5" customHeight="1">
      <c r="B3" s="674" t="str">
        <f>+EAI!B3</f>
        <v>Del 1 de Enero al 30 de Septiembre de 2017</v>
      </c>
      <c r="C3" s="674"/>
      <c r="D3" s="674"/>
      <c r="E3" s="674"/>
      <c r="F3" s="674"/>
      <c r="G3" s="674"/>
      <c r="H3" s="674"/>
      <c r="I3" s="674"/>
      <c r="J3" s="674"/>
      <c r="K3" s="674"/>
    </row>
    <row r="4" spans="2:11" s="26" customFormat="1"/>
    <row r="5" spans="2:11" s="26" customFormat="1">
      <c r="C5" s="31" t="s">
        <v>3</v>
      </c>
      <c r="D5" s="640" t="s">
        <v>601</v>
      </c>
      <c r="E5" s="640"/>
      <c r="F5" s="288"/>
      <c r="G5" s="288"/>
      <c r="H5" s="289"/>
      <c r="I5" s="289"/>
      <c r="J5" s="73"/>
    </row>
    <row r="6" spans="2:11" s="26" customFormat="1"/>
    <row r="7" spans="2:11">
      <c r="B7" s="773" t="s">
        <v>74</v>
      </c>
      <c r="C7" s="774"/>
      <c r="D7" s="772" t="s">
        <v>233</v>
      </c>
      <c r="E7" s="772"/>
      <c r="F7" s="772"/>
      <c r="G7" s="772"/>
      <c r="H7" s="772"/>
      <c r="I7" s="772"/>
      <c r="J7" s="772"/>
      <c r="K7" s="772" t="s">
        <v>227</v>
      </c>
    </row>
    <row r="8" spans="2:11">
      <c r="B8" s="775"/>
      <c r="C8" s="776"/>
      <c r="D8" s="407" t="s">
        <v>228</v>
      </c>
      <c r="E8" s="407" t="s">
        <v>229</v>
      </c>
      <c r="F8" s="407" t="s">
        <v>207</v>
      </c>
      <c r="G8" s="407" t="s">
        <v>411</v>
      </c>
      <c r="H8" s="407" t="s">
        <v>208</v>
      </c>
      <c r="I8" s="407" t="s">
        <v>412</v>
      </c>
      <c r="J8" s="407" t="s">
        <v>230</v>
      </c>
      <c r="K8" s="772"/>
    </row>
    <row r="9" spans="2:11">
      <c r="B9" s="777"/>
      <c r="C9" s="778"/>
      <c r="D9" s="407">
        <v>1</v>
      </c>
      <c r="E9" s="407">
        <v>2</v>
      </c>
      <c r="F9" s="407" t="s">
        <v>231</v>
      </c>
      <c r="G9" s="407">
        <v>4</v>
      </c>
      <c r="H9" s="407">
        <v>5</v>
      </c>
      <c r="I9" s="407">
        <v>6</v>
      </c>
      <c r="J9" s="407">
        <v>7</v>
      </c>
      <c r="K9" s="407" t="s">
        <v>474</v>
      </c>
    </row>
    <row r="10" spans="2:11">
      <c r="B10" s="419"/>
      <c r="C10" s="420"/>
      <c r="D10" s="593"/>
      <c r="E10" s="421"/>
      <c r="F10" s="597"/>
      <c r="G10" s="421"/>
      <c r="H10" s="597"/>
      <c r="I10" s="421"/>
      <c r="J10" s="421"/>
      <c r="K10" s="606"/>
    </row>
    <row r="11" spans="2:11" ht="14.4">
      <c r="B11" s="408"/>
      <c r="C11" s="422" t="s">
        <v>234</v>
      </c>
      <c r="D11" s="615">
        <v>124233254.76000001</v>
      </c>
      <c r="E11" s="596">
        <v>88705302.290000007</v>
      </c>
      <c r="F11" s="607">
        <v>212938557.05000001</v>
      </c>
      <c r="G11" s="596">
        <v>144456731.74000001</v>
      </c>
      <c r="H11" s="607">
        <v>118963814.92</v>
      </c>
      <c r="I11" s="596">
        <v>118963814.92</v>
      </c>
      <c r="J11" s="596">
        <v>118875049.06999999</v>
      </c>
      <c r="K11" s="603">
        <v>93974742.129999995</v>
      </c>
    </row>
    <row r="12" spans="2:11">
      <c r="B12" s="408"/>
      <c r="C12" s="409"/>
      <c r="D12" s="594"/>
      <c r="E12" s="423"/>
      <c r="F12" s="598"/>
      <c r="G12" s="423"/>
      <c r="H12" s="598"/>
      <c r="I12" s="423"/>
      <c r="J12" s="423"/>
      <c r="K12" s="618"/>
    </row>
    <row r="13" spans="2:11">
      <c r="B13" s="424"/>
      <c r="C13" s="422" t="s">
        <v>235</v>
      </c>
      <c r="D13" s="594">
        <v>4729881.9400000004</v>
      </c>
      <c r="E13" s="423">
        <v>15403984.779999999</v>
      </c>
      <c r="F13" s="598">
        <v>20133866.719999999</v>
      </c>
      <c r="G13" s="423">
        <v>17628742.43</v>
      </c>
      <c r="H13" s="598">
        <v>10581755.380000001</v>
      </c>
      <c r="I13" s="423">
        <v>10581755.380000001</v>
      </c>
      <c r="J13" s="423">
        <v>10581755.380000001</v>
      </c>
      <c r="K13" s="618">
        <v>9552111.3399999999</v>
      </c>
    </row>
    <row r="14" spans="2:11">
      <c r="B14" s="408"/>
      <c r="C14" s="409"/>
      <c r="D14" s="594"/>
      <c r="E14" s="423"/>
      <c r="F14" s="598"/>
      <c r="G14" s="423"/>
      <c r="H14" s="598"/>
      <c r="I14" s="423"/>
      <c r="J14" s="423"/>
      <c r="K14" s="618"/>
    </row>
    <row r="15" spans="2:11" ht="14.4">
      <c r="B15" s="424"/>
      <c r="C15" s="422" t="s">
        <v>600</v>
      </c>
      <c r="D15" s="615"/>
      <c r="E15" s="596"/>
      <c r="F15" s="607"/>
      <c r="G15" s="596"/>
      <c r="H15" s="607"/>
      <c r="I15" s="596"/>
      <c r="J15" s="596"/>
      <c r="K15" s="603"/>
    </row>
    <row r="16" spans="2:11">
      <c r="B16" s="425"/>
      <c r="C16" s="426"/>
      <c r="D16" s="595"/>
      <c r="E16" s="427"/>
      <c r="F16" s="599"/>
      <c r="G16" s="427"/>
      <c r="H16" s="599"/>
      <c r="I16" s="427"/>
      <c r="J16" s="427"/>
      <c r="K16" s="628"/>
    </row>
    <row r="17" spans="1:12" s="406" customFormat="1">
      <c r="A17" s="306"/>
      <c r="B17" s="425"/>
      <c r="C17" s="426" t="s">
        <v>232</v>
      </c>
      <c r="D17" s="428">
        <f>+D11+D13+D15</f>
        <v>128963136.7</v>
      </c>
      <c r="E17" s="428">
        <f t="shared" ref="E17:K17" si="0">+E11+E13+E15</f>
        <v>104109287.07000001</v>
      </c>
      <c r="F17" s="428">
        <f t="shared" si="0"/>
        <v>233072423.77000001</v>
      </c>
      <c r="G17" s="428">
        <f t="shared" si="0"/>
        <v>162085474.17000002</v>
      </c>
      <c r="H17" s="428">
        <f t="shared" si="0"/>
        <v>129545570.3</v>
      </c>
      <c r="I17" s="428">
        <f t="shared" si="0"/>
        <v>129545570.3</v>
      </c>
      <c r="J17" s="428">
        <f t="shared" si="0"/>
        <v>129456804.44999999</v>
      </c>
      <c r="K17" s="428">
        <f t="shared" si="0"/>
        <v>103526853.47</v>
      </c>
      <c r="L17" s="306"/>
    </row>
    <row r="18" spans="1:12" s="26" customFormat="1"/>
    <row r="19" spans="1:12">
      <c r="C19" s="16" t="s">
        <v>76</v>
      </c>
    </row>
    <row r="20" spans="1:12">
      <c r="D20" s="429"/>
      <c r="E20" s="429"/>
      <c r="F20" s="429"/>
      <c r="G20" s="429"/>
      <c r="H20" s="429"/>
      <c r="I20" s="429"/>
      <c r="J20" s="429"/>
      <c r="K20" s="429"/>
    </row>
    <row r="21" spans="1:12">
      <c r="C21" s="281"/>
    </row>
    <row r="22" spans="1:12">
      <c r="C22" s="573" t="s">
        <v>596</v>
      </c>
      <c r="F22" s="651" t="s">
        <v>637</v>
      </c>
      <c r="G22" s="651"/>
      <c r="H22" s="651"/>
      <c r="I22" s="651"/>
      <c r="J22" s="651"/>
      <c r="K22" s="651"/>
    </row>
    <row r="23" spans="1:12">
      <c r="C23" s="573" t="s">
        <v>595</v>
      </c>
      <c r="F23" s="652" t="s">
        <v>644</v>
      </c>
      <c r="G23" s="652"/>
      <c r="H23" s="652"/>
      <c r="I23" s="652"/>
      <c r="J23" s="652"/>
      <c r="K23" s="652"/>
    </row>
    <row r="27" spans="1:12">
      <c r="D27" s="578"/>
      <c r="E27" s="578"/>
      <c r="F27" s="578"/>
      <c r="G27" s="578"/>
      <c r="H27" s="578"/>
      <c r="I27" s="578"/>
      <c r="J27" s="578"/>
      <c r="K27" s="578"/>
    </row>
    <row r="32" spans="1:12">
      <c r="E32" s="275" t="s">
        <v>134</v>
      </c>
    </row>
  </sheetData>
  <mergeCells count="9">
    <mergeCell ref="F23:K23"/>
    <mergeCell ref="B7:C9"/>
    <mergeCell ref="D7:J7"/>
    <mergeCell ref="K7:K8"/>
    <mergeCell ref="B1:K1"/>
    <mergeCell ref="B3:K3"/>
    <mergeCell ref="F22:K22"/>
    <mergeCell ref="B2:K2"/>
    <mergeCell ref="D5:E5"/>
  </mergeCells>
  <pageMargins left="0.7" right="0.7" top="0.38" bottom="0.75" header="0.3" footer="0.3"/>
  <pageSetup scale="61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71"/>
  <sheetViews>
    <sheetView showGridLines="0" zoomScale="85" zoomScaleNormal="85" workbookViewId="0">
      <selection activeCell="K23" sqref="K23"/>
    </sheetView>
  </sheetViews>
  <sheetFormatPr baseColWidth="10" defaultColWidth="11.44140625" defaultRowHeight="13.2"/>
  <cols>
    <col min="1" max="1" width="2.44140625" style="26" customWidth="1"/>
    <col min="2" max="2" width="4.5546875" style="275" customWidth="1"/>
    <col min="3" max="3" width="57.33203125" style="275" customWidth="1"/>
    <col min="4" max="4" width="19.44140625" style="275" customWidth="1"/>
    <col min="5" max="5" width="26.33203125" style="275" customWidth="1"/>
    <col min="6" max="6" width="19.88671875" style="275" customWidth="1"/>
    <col min="7" max="8" width="16.33203125" style="275" customWidth="1"/>
    <col min="9" max="9" width="14.6640625" style="275" customWidth="1"/>
    <col min="10" max="10" width="16" style="275" customWidth="1"/>
    <col min="11" max="11" width="15.33203125" style="275" customWidth="1"/>
    <col min="12" max="12" width="3.6640625" style="26" customWidth="1"/>
    <col min="13" max="16384" width="11.44140625" style="275"/>
  </cols>
  <sheetData>
    <row r="1" spans="2:11" ht="14.25" customHeight="1">
      <c r="B1" s="674" t="s">
        <v>459</v>
      </c>
      <c r="C1" s="674"/>
      <c r="D1" s="674"/>
      <c r="E1" s="674"/>
      <c r="F1" s="674"/>
      <c r="G1" s="674"/>
      <c r="H1" s="674"/>
      <c r="I1" s="674"/>
      <c r="J1" s="674"/>
      <c r="K1" s="674"/>
    </row>
    <row r="2" spans="2:11" ht="14.25" customHeight="1">
      <c r="B2" s="674" t="s">
        <v>462</v>
      </c>
      <c r="C2" s="674"/>
      <c r="D2" s="674"/>
      <c r="E2" s="674"/>
      <c r="F2" s="674"/>
      <c r="G2" s="674"/>
      <c r="H2" s="674"/>
      <c r="I2" s="674"/>
      <c r="J2" s="674"/>
      <c r="K2" s="674"/>
    </row>
    <row r="3" spans="2:11" ht="14.25" customHeight="1">
      <c r="B3" s="674" t="str">
        <f>+EAI!B3</f>
        <v>Del 1 de Enero al 30 de Septiembre de 2017</v>
      </c>
      <c r="C3" s="674"/>
      <c r="D3" s="674"/>
      <c r="E3" s="674"/>
      <c r="F3" s="674"/>
      <c r="G3" s="674"/>
      <c r="H3" s="674"/>
      <c r="I3" s="674"/>
      <c r="J3" s="674"/>
      <c r="K3" s="674"/>
    </row>
    <row r="4" spans="2:11" s="26" customFormat="1" ht="6.75" customHeight="1"/>
    <row r="5" spans="2:11" s="26" customFormat="1" ht="18" customHeight="1">
      <c r="C5" s="31" t="s">
        <v>3</v>
      </c>
      <c r="D5" s="640" t="s">
        <v>602</v>
      </c>
      <c r="E5" s="640"/>
      <c r="F5" s="289"/>
      <c r="G5" s="289"/>
      <c r="H5" s="73"/>
      <c r="I5" s="73"/>
      <c r="J5" s="73"/>
    </row>
    <row r="6" spans="2:11" s="26" customFormat="1" ht="6.75" customHeight="1"/>
    <row r="7" spans="2:11">
      <c r="B7" s="771" t="s">
        <v>74</v>
      </c>
      <c r="C7" s="771"/>
      <c r="D7" s="772" t="s">
        <v>226</v>
      </c>
      <c r="E7" s="772"/>
      <c r="F7" s="772"/>
      <c r="G7" s="772"/>
      <c r="H7" s="772"/>
      <c r="I7" s="772"/>
      <c r="J7" s="772"/>
      <c r="K7" s="772" t="s">
        <v>227</v>
      </c>
    </row>
    <row r="8" spans="2:11" ht="26.4">
      <c r="B8" s="771"/>
      <c r="C8" s="771"/>
      <c r="D8" s="407" t="s">
        <v>228</v>
      </c>
      <c r="E8" s="407" t="s">
        <v>229</v>
      </c>
      <c r="F8" s="407" t="s">
        <v>207</v>
      </c>
      <c r="G8" s="407" t="s">
        <v>411</v>
      </c>
      <c r="H8" s="407" t="s">
        <v>208</v>
      </c>
      <c r="I8" s="407" t="s">
        <v>412</v>
      </c>
      <c r="J8" s="407" t="s">
        <v>230</v>
      </c>
      <c r="K8" s="772"/>
    </row>
    <row r="9" spans="2:11" ht="11.25" customHeight="1">
      <c r="B9" s="771"/>
      <c r="C9" s="771"/>
      <c r="D9" s="407">
        <v>1</v>
      </c>
      <c r="E9" s="407">
        <v>2</v>
      </c>
      <c r="F9" s="407" t="s">
        <v>231</v>
      </c>
      <c r="G9" s="407">
        <v>4</v>
      </c>
      <c r="H9" s="407">
        <v>5</v>
      </c>
      <c r="I9" s="407">
        <v>6</v>
      </c>
      <c r="J9" s="407">
        <v>7</v>
      </c>
      <c r="K9" s="407" t="s">
        <v>474</v>
      </c>
    </row>
    <row r="10" spans="2:11">
      <c r="B10" s="779" t="s">
        <v>177</v>
      </c>
      <c r="C10" s="755"/>
      <c r="D10" s="430">
        <f>+SUM(D11:D15)</f>
        <v>73124113.890000001</v>
      </c>
      <c r="E10" s="430">
        <f t="shared" ref="E10:G10" si="0">+SUM(E11:E15)</f>
        <v>70691856.020000011</v>
      </c>
      <c r="F10" s="430">
        <f t="shared" si="0"/>
        <v>143815969.91</v>
      </c>
      <c r="G10" s="430">
        <f t="shared" si="0"/>
        <v>101279348.52000001</v>
      </c>
      <c r="H10" s="430">
        <f t="shared" ref="H10" si="1">+SUM(H11:H15)</f>
        <v>91321932.650000006</v>
      </c>
      <c r="I10" s="430">
        <f t="shared" ref="I10" si="2">+SUM(I11:I15)</f>
        <v>91321932.650000006</v>
      </c>
      <c r="J10" s="430">
        <f t="shared" ref="J10" si="3">+SUM(J11:J15)</f>
        <v>91316140.939999998</v>
      </c>
      <c r="K10" s="430">
        <f>+SUM(K11:K15)</f>
        <v>52494037.260000005</v>
      </c>
    </row>
    <row r="11" spans="2:11">
      <c r="B11" s="431"/>
      <c r="C11" s="576" t="s">
        <v>606</v>
      </c>
      <c r="D11" s="411">
        <v>14925261.24</v>
      </c>
      <c r="E11" s="411">
        <v>16915457.780000001</v>
      </c>
      <c r="F11" s="411">
        <v>31840719.02</v>
      </c>
      <c r="G11" s="411">
        <v>24082961.649999999</v>
      </c>
      <c r="H11" s="411">
        <v>24045990.550000001</v>
      </c>
      <c r="I11" s="411">
        <v>24045990.550000001</v>
      </c>
      <c r="J11" s="411">
        <v>24045990.550000001</v>
      </c>
      <c r="K11" s="411">
        <v>7794728.4699999997</v>
      </c>
    </row>
    <row r="12" spans="2:11">
      <c r="B12" s="431"/>
      <c r="C12" s="576" t="s">
        <v>639</v>
      </c>
      <c r="D12" s="411">
        <v>20021644.32</v>
      </c>
      <c r="E12" s="411">
        <v>20021644.32</v>
      </c>
      <c r="F12" s="411">
        <v>40043288.640000001</v>
      </c>
      <c r="G12" s="411">
        <v>29491104.690000001</v>
      </c>
      <c r="H12" s="411">
        <v>29040024.870000001</v>
      </c>
      <c r="I12" s="411">
        <v>29040024.870000001</v>
      </c>
      <c r="J12" s="411">
        <v>29034233.16</v>
      </c>
      <c r="K12" s="411">
        <v>11003263.77</v>
      </c>
    </row>
    <row r="13" spans="2:11">
      <c r="B13" s="431"/>
      <c r="C13" s="576" t="s">
        <v>603</v>
      </c>
      <c r="D13" s="411">
        <v>7382942.7400000002</v>
      </c>
      <c r="E13" s="411">
        <v>8409041.0199999996</v>
      </c>
      <c r="F13" s="411">
        <v>15791983.76</v>
      </c>
      <c r="G13" s="411">
        <v>4261586.29</v>
      </c>
      <c r="H13" s="411">
        <v>4261586.29</v>
      </c>
      <c r="I13" s="411">
        <v>4261586.29</v>
      </c>
      <c r="J13" s="411">
        <v>4261586.29</v>
      </c>
      <c r="K13" s="411">
        <v>11530397.470000001</v>
      </c>
    </row>
    <row r="14" spans="2:11">
      <c r="B14" s="431"/>
      <c r="C14" s="576" t="s">
        <v>604</v>
      </c>
      <c r="D14" s="411">
        <v>12624671.869999999</v>
      </c>
      <c r="E14" s="411">
        <v>3887747.96</v>
      </c>
      <c r="F14" s="411">
        <v>16512419.83</v>
      </c>
      <c r="G14" s="411">
        <v>14523184.960000001</v>
      </c>
      <c r="H14" s="411">
        <v>5390659.6600000001</v>
      </c>
      <c r="I14" s="411">
        <v>5390659.6600000001</v>
      </c>
      <c r="J14" s="411">
        <v>5390659.6600000001</v>
      </c>
      <c r="K14" s="411">
        <v>11121760.17</v>
      </c>
    </row>
    <row r="15" spans="2:11">
      <c r="B15" s="431"/>
      <c r="C15" s="576" t="s">
        <v>605</v>
      </c>
      <c r="D15" s="411">
        <v>18169593.719999999</v>
      </c>
      <c r="E15" s="411">
        <v>21457964.940000001</v>
      </c>
      <c r="F15" s="411">
        <v>39627558.659999996</v>
      </c>
      <c r="G15" s="411">
        <v>28920510.93</v>
      </c>
      <c r="H15" s="411">
        <v>28583671.280000001</v>
      </c>
      <c r="I15" s="411">
        <v>28583671.280000001</v>
      </c>
      <c r="J15" s="411">
        <v>28583671.280000001</v>
      </c>
      <c r="K15" s="411">
        <v>11043887.380000001</v>
      </c>
    </row>
    <row r="16" spans="2:11">
      <c r="B16" s="779" t="s">
        <v>89</v>
      </c>
      <c r="C16" s="755"/>
      <c r="D16" s="430">
        <f>+SUM(D17:D24)</f>
        <v>4178604.1399999997</v>
      </c>
      <c r="E16" s="430">
        <f t="shared" ref="E16:K16" si="4">+SUM(E17:E24)</f>
        <v>4023170.5199999996</v>
      </c>
      <c r="F16" s="430">
        <f t="shared" si="4"/>
        <v>8201774.6600000001</v>
      </c>
      <c r="G16" s="430">
        <f t="shared" si="4"/>
        <v>6573339.6799999997</v>
      </c>
      <c r="H16" s="430">
        <f t="shared" si="4"/>
        <v>2671773.0699999998</v>
      </c>
      <c r="I16" s="430">
        <f t="shared" si="4"/>
        <v>2671773.0699999998</v>
      </c>
      <c r="J16" s="430">
        <f t="shared" si="4"/>
        <v>2665423.0699999998</v>
      </c>
      <c r="K16" s="430">
        <f t="shared" si="4"/>
        <v>5530001.5899999999</v>
      </c>
    </row>
    <row r="17" spans="2:11" ht="26.4">
      <c r="B17" s="575"/>
      <c r="C17" s="576" t="s">
        <v>607</v>
      </c>
      <c r="D17" s="411">
        <v>843378.81</v>
      </c>
      <c r="E17" s="411">
        <v>2327736.44</v>
      </c>
      <c r="F17" s="411">
        <v>3171115.25</v>
      </c>
      <c r="G17" s="411">
        <v>2936461.69</v>
      </c>
      <c r="H17" s="411">
        <v>860783.07</v>
      </c>
      <c r="I17" s="411">
        <v>860783.07</v>
      </c>
      <c r="J17" s="411">
        <v>860783.07</v>
      </c>
      <c r="K17" s="411">
        <v>2310332.1800000002</v>
      </c>
    </row>
    <row r="18" spans="2:11">
      <c r="B18" s="575"/>
      <c r="C18" s="576" t="s">
        <v>608</v>
      </c>
      <c r="D18" s="411">
        <v>99280</v>
      </c>
      <c r="E18" s="411">
        <v>-605.33000000000004</v>
      </c>
      <c r="F18" s="411">
        <v>98674.67</v>
      </c>
      <c r="G18" s="411">
        <v>27244.67</v>
      </c>
      <c r="H18" s="411">
        <v>22666.240000000002</v>
      </c>
      <c r="I18" s="411">
        <v>22666.240000000002</v>
      </c>
      <c r="J18" s="411">
        <v>16816.240000000002</v>
      </c>
      <c r="K18" s="411">
        <v>76008.429999999993</v>
      </c>
    </row>
    <row r="19" spans="2:11">
      <c r="B19" s="589"/>
      <c r="C19" s="576" t="s">
        <v>636</v>
      </c>
      <c r="D19" s="411">
        <v>13000</v>
      </c>
      <c r="E19" s="411">
        <v>50050</v>
      </c>
      <c r="F19" s="411">
        <v>63050</v>
      </c>
      <c r="G19" s="411">
        <v>38882.01</v>
      </c>
      <c r="H19" s="411">
        <v>0</v>
      </c>
      <c r="I19" s="411">
        <v>0</v>
      </c>
      <c r="J19" s="411">
        <v>0</v>
      </c>
      <c r="K19" s="411">
        <v>63050</v>
      </c>
    </row>
    <row r="20" spans="2:11">
      <c r="B20" s="575"/>
      <c r="C20" s="576" t="s">
        <v>609</v>
      </c>
      <c r="D20" s="411">
        <v>895435.09</v>
      </c>
      <c r="E20" s="411">
        <v>339071.74</v>
      </c>
      <c r="F20" s="411">
        <v>1234506.83</v>
      </c>
      <c r="G20" s="411">
        <v>742043.94</v>
      </c>
      <c r="H20" s="411">
        <v>287205.75</v>
      </c>
      <c r="I20" s="411">
        <v>287205.75</v>
      </c>
      <c r="J20" s="411">
        <v>287205.75</v>
      </c>
      <c r="K20" s="411">
        <v>947301.08</v>
      </c>
    </row>
    <row r="21" spans="2:11">
      <c r="B21" s="575"/>
      <c r="C21" s="576" t="s">
        <v>610</v>
      </c>
      <c r="D21" s="411">
        <v>420742</v>
      </c>
      <c r="E21" s="411">
        <v>205141.42</v>
      </c>
      <c r="F21" s="411">
        <v>625883.42000000004</v>
      </c>
      <c r="G21" s="411">
        <v>536395.06999999995</v>
      </c>
      <c r="H21" s="411">
        <v>285798.90999999997</v>
      </c>
      <c r="I21" s="411">
        <v>285798.90999999997</v>
      </c>
      <c r="J21" s="411">
        <v>285798.90999999997</v>
      </c>
      <c r="K21" s="411">
        <v>340084.51</v>
      </c>
    </row>
    <row r="22" spans="2:11">
      <c r="B22" s="575"/>
      <c r="C22" s="576" t="s">
        <v>236</v>
      </c>
      <c r="D22" s="411">
        <v>509367.24</v>
      </c>
      <c r="E22" s="411">
        <v>549896.05000000005</v>
      </c>
      <c r="F22" s="411">
        <v>1059263.29</v>
      </c>
      <c r="G22" s="411">
        <v>600882.23</v>
      </c>
      <c r="H22" s="411">
        <v>553830.81000000006</v>
      </c>
      <c r="I22" s="411">
        <v>553830.81000000006</v>
      </c>
      <c r="J22" s="411">
        <v>553830.81000000006</v>
      </c>
      <c r="K22" s="411">
        <v>505432.48</v>
      </c>
    </row>
    <row r="23" spans="2:11">
      <c r="B23" s="431"/>
      <c r="C23" s="576" t="s">
        <v>611</v>
      </c>
      <c r="D23" s="411">
        <v>499316</v>
      </c>
      <c r="E23" s="411">
        <v>90166.7</v>
      </c>
      <c r="F23" s="411">
        <v>589482.69999999995</v>
      </c>
      <c r="G23" s="411">
        <v>536370.15</v>
      </c>
      <c r="H23" s="411">
        <v>339241.08</v>
      </c>
      <c r="I23" s="411">
        <v>339241.08</v>
      </c>
      <c r="J23" s="411">
        <v>339241.08</v>
      </c>
      <c r="K23" s="411">
        <v>250241.62</v>
      </c>
    </row>
    <row r="24" spans="2:11">
      <c r="B24" s="431"/>
      <c r="C24" s="576" t="s">
        <v>612</v>
      </c>
      <c r="D24" s="411">
        <v>898085</v>
      </c>
      <c r="E24" s="411">
        <v>461713.5</v>
      </c>
      <c r="F24" s="411">
        <v>1359798.5</v>
      </c>
      <c r="G24" s="411">
        <v>1155059.92</v>
      </c>
      <c r="H24" s="411">
        <v>322247.21000000002</v>
      </c>
      <c r="I24" s="411">
        <v>322247.21000000002</v>
      </c>
      <c r="J24" s="411">
        <v>321747.21000000002</v>
      </c>
      <c r="K24" s="411">
        <v>1037551.29</v>
      </c>
    </row>
    <row r="25" spans="2:11">
      <c r="B25" s="779" t="s">
        <v>91</v>
      </c>
      <c r="C25" s="755"/>
      <c r="D25" s="430">
        <f>+SUM(D26:D34)</f>
        <v>41974810.829999998</v>
      </c>
      <c r="E25" s="430">
        <f t="shared" ref="E25:K25" si="5">+SUM(E26:E34)</f>
        <v>13280493.75</v>
      </c>
      <c r="F25" s="430">
        <f t="shared" si="5"/>
        <v>55255304.579999998</v>
      </c>
      <c r="G25" s="430">
        <f t="shared" si="5"/>
        <v>36286143.540000007</v>
      </c>
      <c r="H25" s="430">
        <f t="shared" si="5"/>
        <v>24699709.199999996</v>
      </c>
      <c r="I25" s="430">
        <f t="shared" si="5"/>
        <v>24699709.199999996</v>
      </c>
      <c r="J25" s="430">
        <f t="shared" si="5"/>
        <v>24623085.059999995</v>
      </c>
      <c r="K25" s="430">
        <f t="shared" si="5"/>
        <v>30555595.379999999</v>
      </c>
    </row>
    <row r="26" spans="2:11">
      <c r="B26" s="431"/>
      <c r="C26" s="576" t="s">
        <v>303</v>
      </c>
      <c r="D26" s="423">
        <v>3845833.2</v>
      </c>
      <c r="E26" s="423">
        <v>2083617.98</v>
      </c>
      <c r="F26" s="423">
        <v>5929451.1799999997</v>
      </c>
      <c r="G26" s="423">
        <v>4271425</v>
      </c>
      <c r="H26" s="423">
        <v>3758236.22</v>
      </c>
      <c r="I26" s="423">
        <v>3758236.22</v>
      </c>
      <c r="J26" s="423">
        <v>3752304.74</v>
      </c>
      <c r="K26" s="423">
        <v>2171214.96</v>
      </c>
    </row>
    <row r="27" spans="2:11">
      <c r="B27" s="431"/>
      <c r="C27" s="576" t="s">
        <v>613</v>
      </c>
      <c r="D27" s="423">
        <v>2677480</v>
      </c>
      <c r="E27" s="423">
        <v>680011.51</v>
      </c>
      <c r="F27" s="423">
        <v>3357491.51</v>
      </c>
      <c r="G27" s="423">
        <v>2886411.82</v>
      </c>
      <c r="H27" s="423">
        <v>1190354.3500000001</v>
      </c>
      <c r="I27" s="423">
        <v>1190354.3500000001</v>
      </c>
      <c r="J27" s="423">
        <v>1190354.3500000001</v>
      </c>
      <c r="K27" s="423">
        <v>2167137.16</v>
      </c>
    </row>
    <row r="28" spans="2:11">
      <c r="B28" s="431"/>
      <c r="C28" s="576" t="s">
        <v>614</v>
      </c>
      <c r="D28" s="423">
        <v>11660218.08</v>
      </c>
      <c r="E28" s="423">
        <v>5524206.75</v>
      </c>
      <c r="F28" s="423">
        <v>17184424.829999998</v>
      </c>
      <c r="G28" s="423">
        <v>10023559.880000001</v>
      </c>
      <c r="H28" s="423">
        <v>6597336.8099999996</v>
      </c>
      <c r="I28" s="423">
        <v>6597336.8099999996</v>
      </c>
      <c r="J28" s="423">
        <v>6536668.8099999996</v>
      </c>
      <c r="K28" s="423">
        <v>10587088.02</v>
      </c>
    </row>
    <row r="29" spans="2:11">
      <c r="B29" s="431"/>
      <c r="C29" s="576" t="s">
        <v>615</v>
      </c>
      <c r="D29" s="423">
        <v>1037158.2</v>
      </c>
      <c r="E29" s="423">
        <v>35431.339999999997</v>
      </c>
      <c r="F29" s="423">
        <v>1072589.54</v>
      </c>
      <c r="G29" s="423">
        <v>1037589.54</v>
      </c>
      <c r="H29" s="423">
        <v>0</v>
      </c>
      <c r="I29" s="423">
        <v>0</v>
      </c>
      <c r="J29" s="423">
        <v>0</v>
      </c>
      <c r="K29" s="423">
        <v>1072589.54</v>
      </c>
    </row>
    <row r="30" spans="2:11" ht="26.4">
      <c r="B30" s="431"/>
      <c r="C30" s="576" t="s">
        <v>616</v>
      </c>
      <c r="D30" s="423">
        <v>8953250.4199999999</v>
      </c>
      <c r="E30" s="423">
        <v>1664986.02</v>
      </c>
      <c r="F30" s="423">
        <v>10618236.439999999</v>
      </c>
      <c r="G30" s="423">
        <v>8203924.2400000002</v>
      </c>
      <c r="H30" s="423">
        <v>4842961.0599999996</v>
      </c>
      <c r="I30" s="423">
        <v>4842961.0599999996</v>
      </c>
      <c r="J30" s="423">
        <v>4842961.0599999996</v>
      </c>
      <c r="K30" s="423">
        <v>5775275.3799999999</v>
      </c>
    </row>
    <row r="31" spans="2:11">
      <c r="B31" s="431"/>
      <c r="C31" s="576" t="s">
        <v>617</v>
      </c>
      <c r="D31" s="423">
        <v>560000</v>
      </c>
      <c r="E31" s="423">
        <v>94949.95</v>
      </c>
      <c r="F31" s="423">
        <v>654949.94999999995</v>
      </c>
      <c r="G31" s="423">
        <v>329549.92</v>
      </c>
      <c r="H31" s="423">
        <v>260662.87</v>
      </c>
      <c r="I31" s="423">
        <v>260662.87</v>
      </c>
      <c r="J31" s="423">
        <v>260662.87</v>
      </c>
      <c r="K31" s="423">
        <v>394287.08</v>
      </c>
    </row>
    <row r="32" spans="2:11">
      <c r="B32" s="431"/>
      <c r="C32" s="576" t="s">
        <v>618</v>
      </c>
      <c r="D32" s="423">
        <v>2352353.9300000002</v>
      </c>
      <c r="E32" s="423">
        <v>330054.90000000002</v>
      </c>
      <c r="F32" s="423">
        <v>2682408.83</v>
      </c>
      <c r="G32" s="423">
        <v>1115095.54</v>
      </c>
      <c r="H32" s="423">
        <v>524506.73</v>
      </c>
      <c r="I32" s="423">
        <v>524506.73</v>
      </c>
      <c r="J32" s="423">
        <v>520325.73</v>
      </c>
      <c r="K32" s="423">
        <v>2157902.1</v>
      </c>
    </row>
    <row r="33" spans="1:12">
      <c r="B33" s="431"/>
      <c r="C33" s="576" t="s">
        <v>304</v>
      </c>
      <c r="D33" s="423">
        <v>4253877</v>
      </c>
      <c r="E33" s="423">
        <v>738080.71</v>
      </c>
      <c r="F33" s="423">
        <v>4991957.71</v>
      </c>
      <c r="G33" s="423">
        <v>2189465.21</v>
      </c>
      <c r="H33" s="423">
        <v>1885655.76</v>
      </c>
      <c r="I33" s="423">
        <v>1885655.76</v>
      </c>
      <c r="J33" s="423">
        <v>1879812.1</v>
      </c>
      <c r="K33" s="423">
        <v>3106301.95</v>
      </c>
    </row>
    <row r="34" spans="1:12">
      <c r="B34" s="431"/>
      <c r="C34" s="576" t="s">
        <v>237</v>
      </c>
      <c r="D34" s="423">
        <v>6634640</v>
      </c>
      <c r="E34" s="423">
        <v>2129154.59</v>
      </c>
      <c r="F34" s="423">
        <v>8763794.5899999999</v>
      </c>
      <c r="G34" s="423">
        <v>6229122.3899999997</v>
      </c>
      <c r="H34" s="423">
        <v>5639995.4000000004</v>
      </c>
      <c r="I34" s="423">
        <v>5639995.4000000004</v>
      </c>
      <c r="J34" s="423">
        <v>5639995.4000000004</v>
      </c>
      <c r="K34" s="423">
        <v>3123799.19</v>
      </c>
    </row>
    <row r="35" spans="1:12">
      <c r="B35" s="779" t="s">
        <v>220</v>
      </c>
      <c r="C35" s="755"/>
      <c r="D35" s="430">
        <f>SUM(D36:D36)</f>
        <v>90000</v>
      </c>
      <c r="E35" s="430">
        <f>SUM(E36:E36)</f>
        <v>405400</v>
      </c>
      <c r="F35" s="430">
        <f t="shared" ref="F35" si="6">+D35+E35</f>
        <v>495400</v>
      </c>
      <c r="G35" s="430">
        <f>+G36</f>
        <v>317900</v>
      </c>
      <c r="H35" s="430">
        <f>SUM(H36:H36)</f>
        <v>270400</v>
      </c>
      <c r="I35" s="430">
        <f>+I36</f>
        <v>270400</v>
      </c>
      <c r="J35" s="430">
        <f>SUM(J36:J36)</f>
        <v>270400</v>
      </c>
      <c r="K35" s="430">
        <f t="shared" ref="K35" si="7">+F35-H35</f>
        <v>225000</v>
      </c>
    </row>
    <row r="36" spans="1:12">
      <c r="B36" s="431"/>
      <c r="C36" s="432" t="s">
        <v>619</v>
      </c>
      <c r="D36" s="423">
        <v>90000</v>
      </c>
      <c r="E36" s="423">
        <v>405400</v>
      </c>
      <c r="F36" s="423">
        <v>495400</v>
      </c>
      <c r="G36" s="423">
        <v>317900</v>
      </c>
      <c r="H36" s="423">
        <v>270400</v>
      </c>
      <c r="I36" s="423">
        <v>270400</v>
      </c>
      <c r="J36" s="423">
        <v>270400</v>
      </c>
      <c r="K36" s="423">
        <v>225000</v>
      </c>
    </row>
    <row r="37" spans="1:12">
      <c r="B37" s="779" t="s">
        <v>238</v>
      </c>
      <c r="C37" s="755"/>
      <c r="D37" s="430">
        <f t="shared" ref="D37:K37" si="8">+SUM(D38:D41)</f>
        <v>4729881.9400000004</v>
      </c>
      <c r="E37" s="430">
        <f t="shared" si="8"/>
        <v>3712355.1599999997</v>
      </c>
      <c r="F37" s="430">
        <f t="shared" si="8"/>
        <v>8442237.0999999996</v>
      </c>
      <c r="G37" s="430">
        <f t="shared" si="8"/>
        <v>6755592.3700000001</v>
      </c>
      <c r="H37" s="430">
        <f t="shared" si="8"/>
        <v>2706679.51</v>
      </c>
      <c r="I37" s="430">
        <f t="shared" si="8"/>
        <v>2706679.51</v>
      </c>
      <c r="J37" s="430">
        <f t="shared" si="8"/>
        <v>2706679.51</v>
      </c>
      <c r="K37" s="430">
        <f t="shared" si="8"/>
        <v>5735557.5899999999</v>
      </c>
    </row>
    <row r="38" spans="1:12">
      <c r="B38" s="575"/>
      <c r="C38" s="574" t="s">
        <v>620</v>
      </c>
      <c r="D38" s="423">
        <v>4109707.5</v>
      </c>
      <c r="E38" s="423">
        <v>2885407.51</v>
      </c>
      <c r="F38" s="423">
        <v>6995115.0099999998</v>
      </c>
      <c r="G38" s="423">
        <v>5616195.6900000004</v>
      </c>
      <c r="H38" s="423">
        <v>2215709.35</v>
      </c>
      <c r="I38" s="423">
        <v>2215709.35</v>
      </c>
      <c r="J38" s="423">
        <v>2215709.35</v>
      </c>
      <c r="K38" s="423">
        <v>4779405.66</v>
      </c>
    </row>
    <row r="39" spans="1:12">
      <c r="B39" s="575"/>
      <c r="C39" s="574" t="s">
        <v>621</v>
      </c>
      <c r="D39" s="423">
        <v>335114.44</v>
      </c>
      <c r="E39" s="423">
        <v>420154.23</v>
      </c>
      <c r="F39" s="423">
        <v>755268.67</v>
      </c>
      <c r="G39" s="423">
        <v>502003.26</v>
      </c>
      <c r="H39" s="423">
        <v>296894.15000000002</v>
      </c>
      <c r="I39" s="423">
        <v>296894.15000000002</v>
      </c>
      <c r="J39" s="423">
        <v>296894.15000000002</v>
      </c>
      <c r="K39" s="423">
        <v>458374.52</v>
      </c>
    </row>
    <row r="40" spans="1:12">
      <c r="B40" s="575"/>
      <c r="C40" s="574" t="s">
        <v>622</v>
      </c>
      <c r="D40" s="423">
        <v>21000</v>
      </c>
      <c r="E40" s="423">
        <v>0</v>
      </c>
      <c r="F40" s="423">
        <v>21000</v>
      </c>
      <c r="G40" s="423">
        <v>0</v>
      </c>
      <c r="H40" s="423">
        <v>0</v>
      </c>
      <c r="I40" s="423">
        <v>0</v>
      </c>
      <c r="J40" s="423">
        <v>0</v>
      </c>
      <c r="K40" s="423">
        <v>21000</v>
      </c>
    </row>
    <row r="41" spans="1:12">
      <c r="B41" s="575"/>
      <c r="C41" s="574" t="s">
        <v>623</v>
      </c>
      <c r="D41" s="423">
        <v>264060</v>
      </c>
      <c r="E41" s="423">
        <v>406793.42</v>
      </c>
      <c r="F41" s="423">
        <v>670853.42000000004</v>
      </c>
      <c r="G41" s="423">
        <v>637393.42000000004</v>
      </c>
      <c r="H41" s="423">
        <v>194076.01</v>
      </c>
      <c r="I41" s="423">
        <v>194076.01</v>
      </c>
      <c r="J41" s="423">
        <v>194076.01</v>
      </c>
      <c r="K41" s="423">
        <v>476777.41</v>
      </c>
    </row>
    <row r="42" spans="1:12">
      <c r="B42" s="780" t="s">
        <v>129</v>
      </c>
      <c r="C42" s="781"/>
      <c r="D42" s="430">
        <f>+D43+D44</f>
        <v>0</v>
      </c>
      <c r="E42" s="430">
        <f t="shared" ref="E42:K42" si="9">+E43+E44</f>
        <v>11691629.619999999</v>
      </c>
      <c r="F42" s="430">
        <f t="shared" si="9"/>
        <v>11691629.619999999</v>
      </c>
      <c r="G42" s="430">
        <f t="shared" si="9"/>
        <v>10873150.060000001</v>
      </c>
      <c r="H42" s="430">
        <f t="shared" si="9"/>
        <v>7875075.8700000001</v>
      </c>
      <c r="I42" s="430">
        <f t="shared" si="9"/>
        <v>7875075.8700000001</v>
      </c>
      <c r="J42" s="430">
        <f t="shared" si="9"/>
        <v>7875075.8700000001</v>
      </c>
      <c r="K42" s="430">
        <f t="shared" si="9"/>
        <v>3816553.75</v>
      </c>
    </row>
    <row r="43" spans="1:12">
      <c r="B43" s="577">
        <v>6100</v>
      </c>
      <c r="C43" s="576" t="s">
        <v>624</v>
      </c>
      <c r="D43" s="423"/>
      <c r="E43" s="423"/>
      <c r="F43" s="423"/>
      <c r="G43" s="423"/>
      <c r="H43" s="423"/>
      <c r="I43" s="423"/>
      <c r="J43" s="423"/>
      <c r="K43" s="423"/>
    </row>
    <row r="44" spans="1:12">
      <c r="B44" s="577">
        <v>6200</v>
      </c>
      <c r="C44" s="576" t="s">
        <v>625</v>
      </c>
      <c r="D44" s="423">
        <v>0</v>
      </c>
      <c r="E44" s="423">
        <v>11691629.619999999</v>
      </c>
      <c r="F44" s="423">
        <v>11691629.619999999</v>
      </c>
      <c r="G44" s="423">
        <v>10873150.060000001</v>
      </c>
      <c r="H44" s="423">
        <v>7875075.8700000001</v>
      </c>
      <c r="I44" s="423">
        <v>7875075.8700000001</v>
      </c>
      <c r="J44" s="423">
        <v>7875075.8700000001</v>
      </c>
      <c r="K44" s="423">
        <v>3816553.75</v>
      </c>
    </row>
    <row r="45" spans="1:12">
      <c r="B45" s="780" t="s">
        <v>626</v>
      </c>
      <c r="C45" s="781"/>
      <c r="D45" s="430">
        <f>+D46</f>
        <v>4865725.9000000004</v>
      </c>
      <c r="E45" s="430">
        <f>+E46</f>
        <v>304382</v>
      </c>
      <c r="F45" s="430">
        <f t="shared" ref="F45:K45" si="10">+F46</f>
        <v>5170107.9000000004</v>
      </c>
      <c r="G45" s="430">
        <f t="shared" si="10"/>
        <v>0</v>
      </c>
      <c r="H45" s="430">
        <f t="shared" si="10"/>
        <v>0</v>
      </c>
      <c r="I45" s="430">
        <f t="shared" si="10"/>
        <v>0</v>
      </c>
      <c r="J45" s="430">
        <f t="shared" si="10"/>
        <v>0</v>
      </c>
      <c r="K45" s="430">
        <f t="shared" si="10"/>
        <v>5170107.9000000004</v>
      </c>
    </row>
    <row r="46" spans="1:12">
      <c r="B46" s="575"/>
      <c r="C46" s="576" t="s">
        <v>627</v>
      </c>
      <c r="D46" s="423">
        <v>4865725.9000000004</v>
      </c>
      <c r="E46" s="423">
        <v>304382</v>
      </c>
      <c r="F46" s="423">
        <v>5170107.9000000004</v>
      </c>
      <c r="G46" s="423">
        <v>0</v>
      </c>
      <c r="H46" s="423">
        <v>0</v>
      </c>
      <c r="I46" s="423">
        <v>0</v>
      </c>
      <c r="J46" s="423">
        <v>0</v>
      </c>
      <c r="K46" s="423">
        <v>5170107.9000000004</v>
      </c>
    </row>
    <row r="47" spans="1:12" s="406" customFormat="1">
      <c r="A47" s="306"/>
      <c r="B47" s="433"/>
      <c r="C47" s="434" t="s">
        <v>232</v>
      </c>
      <c r="D47" s="435">
        <f t="shared" ref="D47:K47" si="11">+D10+D16+D25+D35+D37+D42+D45</f>
        <v>128963136.7</v>
      </c>
      <c r="E47" s="435">
        <f t="shared" si="11"/>
        <v>104109287.07000001</v>
      </c>
      <c r="F47" s="435">
        <f t="shared" si="11"/>
        <v>233072423.76999998</v>
      </c>
      <c r="G47" s="435">
        <f t="shared" si="11"/>
        <v>162085474.17000002</v>
      </c>
      <c r="H47" s="435">
        <f t="shared" si="11"/>
        <v>129545570.3</v>
      </c>
      <c r="I47" s="435">
        <f t="shared" si="11"/>
        <v>129545570.3</v>
      </c>
      <c r="J47" s="435">
        <f t="shared" si="11"/>
        <v>129456804.45</v>
      </c>
      <c r="K47" s="435">
        <f t="shared" si="11"/>
        <v>103526853.47000001</v>
      </c>
      <c r="L47" s="306"/>
    </row>
    <row r="49" spans="2:12">
      <c r="B49" s="16" t="s">
        <v>76</v>
      </c>
      <c r="F49" s="429"/>
      <c r="G49" s="429"/>
      <c r="H49" s="429"/>
      <c r="I49" s="429"/>
      <c r="J49" s="429"/>
      <c r="K49" s="630"/>
    </row>
    <row r="51" spans="2:12">
      <c r="D51" s="429" t="str">
        <f>IF(D48=CAdmon!D30," ","ERROR")</f>
        <v xml:space="preserve"> </v>
      </c>
      <c r="E51" s="429" t="str">
        <f>IF(E48=CAdmon!E30," ","ERROR")</f>
        <v xml:space="preserve"> </v>
      </c>
      <c r="F51" s="429" t="str">
        <f>IF(F48=CAdmon!F30," ","ERROR")</f>
        <v xml:space="preserve"> </v>
      </c>
      <c r="G51" s="429"/>
      <c r="H51" s="429" t="str">
        <f>IF(H48=CAdmon!H30," ","ERROR")</f>
        <v xml:space="preserve"> </v>
      </c>
      <c r="I51" s="429"/>
      <c r="J51" s="429" t="str">
        <f>IF(J48=CAdmon!J30," ","ERROR")</f>
        <v xml:space="preserve"> </v>
      </c>
      <c r="K51" s="429" t="str">
        <f>IF(K48=CAdmon!K30," ","ERROR")</f>
        <v xml:space="preserve"> </v>
      </c>
    </row>
    <row r="52" spans="2:12">
      <c r="C52" s="281"/>
    </row>
    <row r="53" spans="2:12">
      <c r="C53" s="573" t="s">
        <v>596</v>
      </c>
      <c r="F53" s="651" t="s">
        <v>638</v>
      </c>
      <c r="G53" s="651"/>
      <c r="H53" s="651"/>
      <c r="I53" s="651"/>
      <c r="J53" s="651"/>
      <c r="K53" s="651"/>
    </row>
    <row r="54" spans="2:12">
      <c r="C54" s="573" t="s">
        <v>595</v>
      </c>
      <c r="F54" s="652" t="s">
        <v>644</v>
      </c>
      <c r="G54" s="652"/>
      <c r="H54" s="652"/>
      <c r="I54" s="652"/>
      <c r="J54" s="652"/>
      <c r="K54" s="652"/>
    </row>
    <row r="57" spans="2:12">
      <c r="D57" s="579"/>
      <c r="E57" s="579"/>
      <c r="F57" s="581"/>
      <c r="G57" s="580"/>
      <c r="H57" s="579"/>
      <c r="I57" s="579"/>
      <c r="J57" s="579"/>
      <c r="K57" s="580"/>
    </row>
    <row r="59" spans="2:12" ht="26.4" hidden="1">
      <c r="D59" s="590" t="s">
        <v>228</v>
      </c>
      <c r="E59" s="590" t="s">
        <v>229</v>
      </c>
      <c r="F59" s="590" t="s">
        <v>207</v>
      </c>
      <c r="G59" s="590" t="s">
        <v>411</v>
      </c>
      <c r="H59" s="590" t="s">
        <v>208</v>
      </c>
      <c r="I59" s="590" t="s">
        <v>412</v>
      </c>
      <c r="J59" s="590" t="s">
        <v>230</v>
      </c>
    </row>
    <row r="60" spans="2:12" hidden="1">
      <c r="C60" s="275">
        <v>1000</v>
      </c>
      <c r="D60" s="578">
        <f t="shared" ref="D60:J60" si="12">+D10</f>
        <v>73124113.890000001</v>
      </c>
      <c r="E60" s="578">
        <f t="shared" si="12"/>
        <v>70691856.020000011</v>
      </c>
      <c r="F60" s="578">
        <f t="shared" si="12"/>
        <v>143815969.91</v>
      </c>
      <c r="G60" s="578">
        <f t="shared" si="12"/>
        <v>101279348.52000001</v>
      </c>
      <c r="H60" s="578">
        <f t="shared" si="12"/>
        <v>91321932.650000006</v>
      </c>
      <c r="I60" s="578">
        <f t="shared" si="12"/>
        <v>91321932.650000006</v>
      </c>
      <c r="J60" s="578">
        <f t="shared" si="12"/>
        <v>91316140.939999998</v>
      </c>
    </row>
    <row r="61" spans="2:12" hidden="1">
      <c r="C61" s="275">
        <v>2000</v>
      </c>
      <c r="D61" s="578">
        <f t="shared" ref="D61:J61" si="13">+D16</f>
        <v>4178604.1399999997</v>
      </c>
      <c r="E61" s="578">
        <f t="shared" si="13"/>
        <v>4023170.5199999996</v>
      </c>
      <c r="F61" s="578">
        <f t="shared" si="13"/>
        <v>8201774.6600000001</v>
      </c>
      <c r="G61" s="578">
        <f t="shared" si="13"/>
        <v>6573339.6799999997</v>
      </c>
      <c r="H61" s="578">
        <f t="shared" si="13"/>
        <v>2671773.0699999998</v>
      </c>
      <c r="I61" s="578">
        <f t="shared" si="13"/>
        <v>2671773.0699999998</v>
      </c>
      <c r="J61" s="578">
        <f t="shared" si="13"/>
        <v>2665423.0699999998</v>
      </c>
      <c r="K61" s="578"/>
      <c r="L61" s="578"/>
    </row>
    <row r="62" spans="2:12" hidden="1">
      <c r="C62" s="275">
        <v>3000</v>
      </c>
      <c r="D62" s="578">
        <f t="shared" ref="D62:J62" si="14">+D25</f>
        <v>41974810.829999998</v>
      </c>
      <c r="E62" s="578">
        <f t="shared" si="14"/>
        <v>13280493.75</v>
      </c>
      <c r="F62" s="578">
        <f t="shared" si="14"/>
        <v>55255304.579999998</v>
      </c>
      <c r="G62" s="578">
        <f t="shared" si="14"/>
        <v>36286143.540000007</v>
      </c>
      <c r="H62" s="578">
        <f t="shared" si="14"/>
        <v>24699709.199999996</v>
      </c>
      <c r="I62" s="578">
        <f t="shared" si="14"/>
        <v>24699709.199999996</v>
      </c>
      <c r="J62" s="578">
        <f t="shared" si="14"/>
        <v>24623085.059999995</v>
      </c>
    </row>
    <row r="63" spans="2:12" hidden="1">
      <c r="C63" s="275">
        <v>4000</v>
      </c>
      <c r="D63" s="578">
        <f t="shared" ref="D63:J63" si="15">+D35</f>
        <v>90000</v>
      </c>
      <c r="E63" s="578">
        <f t="shared" si="15"/>
        <v>405400</v>
      </c>
      <c r="F63" s="578">
        <f t="shared" si="15"/>
        <v>495400</v>
      </c>
      <c r="G63" s="578">
        <f t="shared" si="15"/>
        <v>317900</v>
      </c>
      <c r="H63" s="578">
        <f t="shared" si="15"/>
        <v>270400</v>
      </c>
      <c r="I63" s="578">
        <f t="shared" si="15"/>
        <v>270400</v>
      </c>
      <c r="J63" s="578">
        <f t="shared" si="15"/>
        <v>270400</v>
      </c>
    </row>
    <row r="64" spans="2:12" hidden="1">
      <c r="C64" s="275">
        <v>5000</v>
      </c>
      <c r="D64" s="578">
        <f t="shared" ref="D64:J64" si="16">+D37</f>
        <v>4729881.9400000004</v>
      </c>
      <c r="E64" s="578">
        <f t="shared" si="16"/>
        <v>3712355.1599999997</v>
      </c>
      <c r="F64" s="578">
        <f t="shared" si="16"/>
        <v>8442237.0999999996</v>
      </c>
      <c r="G64" s="578">
        <f t="shared" si="16"/>
        <v>6755592.3700000001</v>
      </c>
      <c r="H64" s="578">
        <f t="shared" si="16"/>
        <v>2706679.51</v>
      </c>
      <c r="I64" s="578">
        <f t="shared" si="16"/>
        <v>2706679.51</v>
      </c>
      <c r="J64" s="578">
        <f t="shared" si="16"/>
        <v>2706679.51</v>
      </c>
    </row>
    <row r="65" spans="3:11" hidden="1">
      <c r="C65" s="275">
        <v>6000</v>
      </c>
      <c r="D65" s="578">
        <f>+D42</f>
        <v>0</v>
      </c>
      <c r="E65" s="578">
        <f t="shared" ref="E65:J65" si="17">+E42</f>
        <v>11691629.619999999</v>
      </c>
      <c r="F65" s="578">
        <f t="shared" si="17"/>
        <v>11691629.619999999</v>
      </c>
      <c r="G65" s="578">
        <f t="shared" si="17"/>
        <v>10873150.060000001</v>
      </c>
      <c r="H65" s="578">
        <f t="shared" si="17"/>
        <v>7875075.8700000001</v>
      </c>
      <c r="I65" s="578">
        <f t="shared" si="17"/>
        <v>7875075.8700000001</v>
      </c>
      <c r="J65" s="578">
        <f t="shared" si="17"/>
        <v>7875075.8700000001</v>
      </c>
    </row>
    <row r="66" spans="3:11" hidden="1">
      <c r="C66" s="275">
        <v>7000</v>
      </c>
      <c r="D66" s="578">
        <f>+D45</f>
        <v>4865725.9000000004</v>
      </c>
      <c r="E66" s="578">
        <f t="shared" ref="E66:J66" si="18">+E45</f>
        <v>304382</v>
      </c>
      <c r="F66" s="578">
        <f t="shared" si="18"/>
        <v>5170107.9000000004</v>
      </c>
      <c r="G66" s="578">
        <f t="shared" si="18"/>
        <v>0</v>
      </c>
      <c r="H66" s="578">
        <f t="shared" si="18"/>
        <v>0</v>
      </c>
      <c r="I66" s="578">
        <f t="shared" si="18"/>
        <v>0</v>
      </c>
      <c r="J66" s="578">
        <f t="shared" si="18"/>
        <v>0</v>
      </c>
    </row>
    <row r="67" spans="3:11" hidden="1">
      <c r="D67" s="591">
        <f>+SUM(D60:D66)</f>
        <v>128963136.7</v>
      </c>
      <c r="E67" s="591">
        <f t="shared" ref="E67:J67" si="19">+SUM(E60:E66)</f>
        <v>104109287.07000001</v>
      </c>
      <c r="F67" s="591">
        <f t="shared" si="19"/>
        <v>233072423.76999998</v>
      </c>
      <c r="G67" s="591">
        <f t="shared" si="19"/>
        <v>162085474.17000002</v>
      </c>
      <c r="H67" s="591">
        <f t="shared" si="19"/>
        <v>129545570.3</v>
      </c>
      <c r="I67" s="591">
        <f t="shared" si="19"/>
        <v>129545570.3</v>
      </c>
      <c r="J67" s="591">
        <f t="shared" si="19"/>
        <v>129456804.45</v>
      </c>
    </row>
    <row r="68" spans="3:11" hidden="1"/>
    <row r="69" spans="3:11" hidden="1"/>
    <row r="70" spans="3:11" hidden="1">
      <c r="D70" s="275">
        <v>120707460.06</v>
      </c>
      <c r="E70" s="275">
        <v>114137135</v>
      </c>
      <c r="F70" s="275">
        <v>234844595.06</v>
      </c>
      <c r="G70" s="275">
        <v>160918021.97</v>
      </c>
      <c r="H70" s="275">
        <v>135223917.03</v>
      </c>
      <c r="I70" s="275">
        <v>135223917.03</v>
      </c>
      <c r="J70" s="275">
        <v>134619972.22</v>
      </c>
      <c r="K70" s="275">
        <v>99620678.030000001</v>
      </c>
    </row>
    <row r="71" spans="3:11" hidden="1">
      <c r="D71" s="578">
        <f>+D47-D67</f>
        <v>0</v>
      </c>
      <c r="E71" s="578">
        <f t="shared" ref="E71:J71" si="20">+E47-E67</f>
        <v>0</v>
      </c>
      <c r="F71" s="578">
        <f t="shared" si="20"/>
        <v>0</v>
      </c>
      <c r="G71" s="578">
        <f t="shared" si="20"/>
        <v>0</v>
      </c>
      <c r="H71" s="578">
        <f t="shared" si="20"/>
        <v>0</v>
      </c>
      <c r="I71" s="578">
        <f t="shared" si="20"/>
        <v>0</v>
      </c>
      <c r="J71" s="578">
        <f t="shared" si="20"/>
        <v>0</v>
      </c>
      <c r="K71" s="578">
        <f>+K70-K47</f>
        <v>-3906175.4400000125</v>
      </c>
    </row>
  </sheetData>
  <mergeCells count="16">
    <mergeCell ref="B1:K1"/>
    <mergeCell ref="B2:K2"/>
    <mergeCell ref="B3:K3"/>
    <mergeCell ref="B37:C37"/>
    <mergeCell ref="B7:C9"/>
    <mergeCell ref="D7:J7"/>
    <mergeCell ref="D5:E5"/>
    <mergeCell ref="F53:K53"/>
    <mergeCell ref="F54:K54"/>
    <mergeCell ref="K7:K8"/>
    <mergeCell ref="B10:C10"/>
    <mergeCell ref="B16:C16"/>
    <mergeCell ref="B25:C25"/>
    <mergeCell ref="B35:C35"/>
    <mergeCell ref="B42:C42"/>
    <mergeCell ref="B45:C45"/>
  </mergeCells>
  <pageMargins left="0.7" right="0.7" top="0.44" bottom="0.75" header="0.3" footer="0.3"/>
  <pageSetup scale="57" fitToHeight="0" orientation="landscape" r:id="rId1"/>
  <ignoredErrors>
    <ignoredError sqref="F35" formula="1"/>
  </ignoredError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54"/>
  <sheetViews>
    <sheetView showGridLines="0" zoomScale="85" zoomScaleNormal="85" workbookViewId="0">
      <selection activeCell="C16" sqref="C16"/>
    </sheetView>
  </sheetViews>
  <sheetFormatPr baseColWidth="10" defaultColWidth="11.44140625" defaultRowHeight="13.2"/>
  <cols>
    <col min="1" max="1" width="1.5546875" style="26" customWidth="1"/>
    <col min="2" max="2" width="4.5546875" style="458" customWidth="1"/>
    <col min="3" max="3" width="60.33203125" style="275" customWidth="1"/>
    <col min="4" max="4" width="16" style="275" customWidth="1"/>
    <col min="5" max="5" width="24.88671875" style="275" customWidth="1"/>
    <col min="6" max="6" width="15.6640625" style="275" customWidth="1"/>
    <col min="7" max="7" width="17" style="275" customWidth="1"/>
    <col min="8" max="8" width="16.109375" style="275" customWidth="1"/>
    <col min="9" max="9" width="15" style="275" customWidth="1"/>
    <col min="10" max="10" width="16.88671875" style="275" customWidth="1"/>
    <col min="11" max="11" width="16.109375" style="275" customWidth="1"/>
    <col min="12" max="12" width="3.33203125" style="26" customWidth="1"/>
    <col min="13" max="16384" width="11.44140625" style="275"/>
  </cols>
  <sheetData>
    <row r="1" spans="1:12" ht="18.75" customHeight="1">
      <c r="B1" s="674" t="s">
        <v>459</v>
      </c>
      <c r="C1" s="674"/>
      <c r="D1" s="674"/>
      <c r="E1" s="674"/>
      <c r="F1" s="674"/>
      <c r="G1" s="674"/>
      <c r="H1" s="674"/>
      <c r="I1" s="674"/>
      <c r="J1" s="674"/>
      <c r="K1" s="674"/>
    </row>
    <row r="2" spans="1:12" ht="18.75" customHeight="1">
      <c r="B2" s="674" t="s">
        <v>463</v>
      </c>
      <c r="C2" s="674"/>
      <c r="D2" s="674"/>
      <c r="E2" s="674"/>
      <c r="F2" s="674"/>
      <c r="G2" s="674"/>
      <c r="H2" s="674"/>
      <c r="I2" s="674"/>
      <c r="J2" s="674"/>
      <c r="K2" s="674"/>
    </row>
    <row r="3" spans="1:12" ht="18.75" customHeight="1">
      <c r="B3" s="674" t="str">
        <f>+EAI!B3</f>
        <v>Del 1 de Enero al 30 de Septiembre de 2017</v>
      </c>
      <c r="C3" s="674"/>
      <c r="D3" s="674"/>
      <c r="E3" s="674"/>
      <c r="F3" s="674"/>
      <c r="G3" s="674"/>
      <c r="H3" s="674"/>
      <c r="I3" s="674"/>
      <c r="J3" s="674"/>
      <c r="K3" s="674"/>
    </row>
    <row r="4" spans="1:12" s="26" customFormat="1" ht="9" customHeight="1">
      <c r="B4" s="436"/>
      <c r="C4" s="436"/>
      <c r="D4" s="436"/>
      <c r="E4" s="436"/>
      <c r="F4" s="436"/>
      <c r="G4" s="436"/>
      <c r="H4" s="436"/>
      <c r="I4" s="436"/>
      <c r="J4" s="436"/>
      <c r="K4" s="436"/>
    </row>
    <row r="5" spans="1:12" s="26" customFormat="1" ht="21.75" customHeight="1">
      <c r="C5" s="31" t="s">
        <v>3</v>
      </c>
      <c r="D5" s="640" t="s">
        <v>598</v>
      </c>
      <c r="E5" s="640"/>
      <c r="F5" s="437"/>
      <c r="G5" s="437"/>
      <c r="H5" s="437"/>
      <c r="I5" s="437"/>
      <c r="J5" s="437"/>
      <c r="K5" s="438"/>
    </row>
    <row r="6" spans="1:12" s="26" customFormat="1" ht="9" customHeight="1">
      <c r="B6" s="438"/>
      <c r="C6" s="438"/>
      <c r="D6" s="438"/>
      <c r="E6" s="438"/>
      <c r="F6" s="438"/>
      <c r="G6" s="438"/>
      <c r="H6" s="438"/>
      <c r="I6" s="438"/>
      <c r="J6" s="438"/>
      <c r="K6" s="438"/>
    </row>
    <row r="7" spans="1:12">
      <c r="B7" s="771" t="s">
        <v>74</v>
      </c>
      <c r="C7" s="771"/>
      <c r="D7" s="772" t="s">
        <v>226</v>
      </c>
      <c r="E7" s="772"/>
      <c r="F7" s="772"/>
      <c r="G7" s="772"/>
      <c r="H7" s="772"/>
      <c r="I7" s="772"/>
      <c r="J7" s="772"/>
      <c r="K7" s="772" t="s">
        <v>227</v>
      </c>
    </row>
    <row r="8" spans="1:12" ht="26.4">
      <c r="B8" s="771"/>
      <c r="C8" s="771"/>
      <c r="D8" s="407" t="s">
        <v>228</v>
      </c>
      <c r="E8" s="407" t="s">
        <v>229</v>
      </c>
      <c r="F8" s="407" t="s">
        <v>207</v>
      </c>
      <c r="G8" s="407" t="s">
        <v>411</v>
      </c>
      <c r="H8" s="407" t="s">
        <v>208</v>
      </c>
      <c r="I8" s="407" t="s">
        <v>412</v>
      </c>
      <c r="J8" s="407" t="s">
        <v>230</v>
      </c>
      <c r="K8" s="772"/>
    </row>
    <row r="9" spans="1:12">
      <c r="B9" s="771"/>
      <c r="C9" s="771"/>
      <c r="D9" s="407">
        <v>1</v>
      </c>
      <c r="E9" s="407">
        <v>2</v>
      </c>
      <c r="F9" s="407" t="s">
        <v>231</v>
      </c>
      <c r="G9" s="407">
        <v>4</v>
      </c>
      <c r="H9" s="407">
        <v>5</v>
      </c>
      <c r="I9" s="407">
        <v>6</v>
      </c>
      <c r="J9" s="407">
        <v>7</v>
      </c>
      <c r="K9" s="407" t="s">
        <v>474</v>
      </c>
    </row>
    <row r="10" spans="1:12" ht="3" customHeight="1">
      <c r="B10" s="439"/>
      <c r="C10" s="420"/>
      <c r="D10" s="440"/>
      <c r="E10" s="440"/>
      <c r="F10" s="440"/>
      <c r="G10" s="440"/>
      <c r="H10" s="440"/>
      <c r="I10" s="440"/>
      <c r="J10" s="440"/>
      <c r="K10" s="440"/>
    </row>
    <row r="11" spans="1:12" s="442" customFormat="1">
      <c r="A11" s="94"/>
      <c r="B11" s="782" t="s">
        <v>239</v>
      </c>
      <c r="C11" s="783"/>
      <c r="D11" s="441">
        <f>SUM(D12:D20)</f>
        <v>0</v>
      </c>
      <c r="E11" s="441">
        <f t="shared" ref="E11:K11" si="0">SUM(E12:E20)</f>
        <v>0</v>
      </c>
      <c r="F11" s="441">
        <f t="shared" si="0"/>
        <v>0</v>
      </c>
      <c r="G11" s="441">
        <f t="shared" si="0"/>
        <v>0</v>
      </c>
      <c r="H11" s="441">
        <f t="shared" si="0"/>
        <v>0</v>
      </c>
      <c r="I11" s="441">
        <f t="shared" si="0"/>
        <v>0</v>
      </c>
      <c r="J11" s="441">
        <f t="shared" si="0"/>
        <v>0</v>
      </c>
      <c r="K11" s="441">
        <f t="shared" si="0"/>
        <v>0</v>
      </c>
      <c r="L11" s="94"/>
    </row>
    <row r="12" spans="1:12" s="442" customFormat="1">
      <c r="A12" s="94"/>
      <c r="B12" s="443"/>
      <c r="C12" s="444" t="s">
        <v>240</v>
      </c>
      <c r="D12" s="411">
        <v>0</v>
      </c>
      <c r="E12" s="411">
        <v>0</v>
      </c>
      <c r="F12" s="411">
        <f>+D12+E12</f>
        <v>0</v>
      </c>
      <c r="G12" s="411">
        <v>0</v>
      </c>
      <c r="H12" s="411">
        <v>0</v>
      </c>
      <c r="I12" s="411">
        <v>0</v>
      </c>
      <c r="J12" s="411">
        <v>0</v>
      </c>
      <c r="K12" s="411">
        <f t="shared" ref="K12:K19" si="1">+F12-H12</f>
        <v>0</v>
      </c>
      <c r="L12" s="94"/>
    </row>
    <row r="13" spans="1:12" s="442" customFormat="1">
      <c r="A13" s="94"/>
      <c r="B13" s="443"/>
      <c r="C13" s="444" t="s">
        <v>241</v>
      </c>
      <c r="D13" s="445"/>
      <c r="E13" s="445"/>
      <c r="F13" s="446">
        <f t="shared" ref="F13:F29" si="2">+D13+E13</f>
        <v>0</v>
      </c>
      <c r="G13" s="445"/>
      <c r="H13" s="445"/>
      <c r="I13" s="445"/>
      <c r="J13" s="445"/>
      <c r="K13" s="445">
        <f t="shared" si="1"/>
        <v>0</v>
      </c>
      <c r="L13" s="94"/>
    </row>
    <row r="14" spans="1:12" s="442" customFormat="1">
      <c r="A14" s="94"/>
      <c r="B14" s="443"/>
      <c r="C14" s="444" t="s">
        <v>242</v>
      </c>
      <c r="D14" s="445"/>
      <c r="E14" s="445"/>
      <c r="F14" s="446">
        <f t="shared" si="2"/>
        <v>0</v>
      </c>
      <c r="G14" s="445"/>
      <c r="H14" s="445"/>
      <c r="I14" s="445"/>
      <c r="J14" s="445"/>
      <c r="K14" s="445">
        <f t="shared" si="1"/>
        <v>0</v>
      </c>
      <c r="L14" s="94"/>
    </row>
    <row r="15" spans="1:12" s="442" customFormat="1">
      <c r="A15" s="94"/>
      <c r="B15" s="443"/>
      <c r="C15" s="444" t="s">
        <v>243</v>
      </c>
      <c r="D15" s="445"/>
      <c r="E15" s="445"/>
      <c r="F15" s="446">
        <f t="shared" si="2"/>
        <v>0</v>
      </c>
      <c r="G15" s="445"/>
      <c r="H15" s="445"/>
      <c r="I15" s="445"/>
      <c r="J15" s="445"/>
      <c r="K15" s="445">
        <f t="shared" si="1"/>
        <v>0</v>
      </c>
      <c r="L15" s="94"/>
    </row>
    <row r="16" spans="1:12" s="442" customFormat="1">
      <c r="A16" s="94"/>
      <c r="B16" s="443"/>
      <c r="C16" s="444" t="s">
        <v>244</v>
      </c>
      <c r="D16" s="445"/>
      <c r="E16" s="445"/>
      <c r="F16" s="446">
        <f t="shared" si="2"/>
        <v>0</v>
      </c>
      <c r="G16" s="445"/>
      <c r="H16" s="445"/>
      <c r="I16" s="445"/>
      <c r="J16" s="445"/>
      <c r="K16" s="445">
        <f t="shared" si="1"/>
        <v>0</v>
      </c>
      <c r="L16" s="94"/>
    </row>
    <row r="17" spans="1:12" s="442" customFormat="1">
      <c r="A17" s="94"/>
      <c r="B17" s="443"/>
      <c r="C17" s="444" t="s">
        <v>245</v>
      </c>
      <c r="D17" s="445"/>
      <c r="E17" s="445"/>
      <c r="F17" s="446">
        <f t="shared" si="2"/>
        <v>0</v>
      </c>
      <c r="G17" s="445"/>
      <c r="H17" s="445"/>
      <c r="I17" s="445"/>
      <c r="J17" s="445"/>
      <c r="K17" s="445">
        <f t="shared" si="1"/>
        <v>0</v>
      </c>
      <c r="L17" s="94"/>
    </row>
    <row r="18" spans="1:12" s="442" customFormat="1">
      <c r="A18" s="94"/>
      <c r="B18" s="443"/>
      <c r="C18" s="444" t="s">
        <v>246</v>
      </c>
      <c r="D18" s="445"/>
      <c r="E18" s="445"/>
      <c r="F18" s="446">
        <f t="shared" si="2"/>
        <v>0</v>
      </c>
      <c r="G18" s="445"/>
      <c r="H18" s="445"/>
      <c r="I18" s="445"/>
      <c r="J18" s="445"/>
      <c r="K18" s="445">
        <f t="shared" si="1"/>
        <v>0</v>
      </c>
      <c r="L18" s="94"/>
    </row>
    <row r="19" spans="1:12" s="442" customFormat="1">
      <c r="A19" s="94"/>
      <c r="B19" s="443"/>
      <c r="C19" s="444" t="s">
        <v>237</v>
      </c>
      <c r="D19" s="445"/>
      <c r="E19" s="445"/>
      <c r="F19" s="446">
        <f t="shared" si="2"/>
        <v>0</v>
      </c>
      <c r="G19" s="445"/>
      <c r="H19" s="445"/>
      <c r="I19" s="445"/>
      <c r="J19" s="445"/>
      <c r="K19" s="445">
        <f t="shared" si="1"/>
        <v>0</v>
      </c>
      <c r="L19" s="94"/>
    </row>
    <row r="20" spans="1:12" s="442" customFormat="1">
      <c r="A20" s="94"/>
      <c r="B20" s="443"/>
      <c r="C20" s="444"/>
      <c r="D20" s="445"/>
      <c r="E20" s="445"/>
      <c r="F20" s="446">
        <f t="shared" si="2"/>
        <v>0</v>
      </c>
      <c r="G20" s="445"/>
      <c r="H20" s="445"/>
      <c r="I20" s="445"/>
      <c r="J20" s="445"/>
      <c r="K20" s="445"/>
      <c r="L20" s="94"/>
    </row>
    <row r="21" spans="1:12" s="448" customFormat="1">
      <c r="A21" s="447"/>
      <c r="B21" s="782" t="s">
        <v>247</v>
      </c>
      <c r="C21" s="783"/>
      <c r="D21" s="582">
        <f>SUM(D22:D28)</f>
        <v>128963136.7</v>
      </c>
      <c r="E21" s="582">
        <f t="shared" ref="E21" si="3">SUM(E22:E28)</f>
        <v>104109287.06999999</v>
      </c>
      <c r="F21" s="588">
        <f t="shared" si="2"/>
        <v>233072423.76999998</v>
      </c>
      <c r="G21" s="582">
        <f>+G26</f>
        <v>162085474.16999999</v>
      </c>
      <c r="H21" s="582">
        <f>+H26</f>
        <v>129545570.3</v>
      </c>
      <c r="I21" s="582">
        <f>+I26</f>
        <v>129545570.3</v>
      </c>
      <c r="J21" s="582">
        <f t="shared" ref="J21" si="4">SUM(J22:J28)</f>
        <v>129456804.45</v>
      </c>
      <c r="K21" s="582">
        <f t="shared" ref="K21:K25" si="5">+F21-H21</f>
        <v>103526853.46999998</v>
      </c>
      <c r="L21" s="447"/>
    </row>
    <row r="22" spans="1:12" s="442" customFormat="1">
      <c r="A22" s="94"/>
      <c r="B22" s="443"/>
      <c r="C22" s="444" t="s">
        <v>248</v>
      </c>
      <c r="D22" s="449"/>
      <c r="E22" s="449"/>
      <c r="F22" s="446">
        <f t="shared" si="2"/>
        <v>0</v>
      </c>
      <c r="G22" s="445"/>
      <c r="H22" s="449"/>
      <c r="I22" s="449"/>
      <c r="J22" s="449"/>
      <c r="K22" s="445">
        <f t="shared" si="5"/>
        <v>0</v>
      </c>
      <c r="L22" s="94"/>
    </row>
    <row r="23" spans="1:12" s="442" customFormat="1">
      <c r="A23" s="94"/>
      <c r="B23" s="443"/>
      <c r="C23" s="444" t="s">
        <v>249</v>
      </c>
      <c r="D23" s="449"/>
      <c r="E23" s="449"/>
      <c r="F23" s="446">
        <f t="shared" si="2"/>
        <v>0</v>
      </c>
      <c r="G23" s="445"/>
      <c r="H23" s="449"/>
      <c r="I23" s="449"/>
      <c r="J23" s="449"/>
      <c r="K23" s="445">
        <f t="shared" si="5"/>
        <v>0</v>
      </c>
      <c r="L23" s="94"/>
    </row>
    <row r="24" spans="1:12" s="442" customFormat="1">
      <c r="A24" s="94"/>
      <c r="B24" s="443"/>
      <c r="C24" s="444" t="s">
        <v>250</v>
      </c>
      <c r="D24" s="449"/>
      <c r="E24" s="449"/>
      <c r="F24" s="446">
        <f t="shared" si="2"/>
        <v>0</v>
      </c>
      <c r="G24" s="445"/>
      <c r="H24" s="449"/>
      <c r="I24" s="449"/>
      <c r="J24" s="449"/>
      <c r="K24" s="445">
        <f t="shared" si="5"/>
        <v>0</v>
      </c>
      <c r="L24" s="94"/>
    </row>
    <row r="25" spans="1:12" s="442" customFormat="1">
      <c r="A25" s="94"/>
      <c r="B25" s="443"/>
      <c r="C25" s="444" t="s">
        <v>251</v>
      </c>
      <c r="D25" s="449"/>
      <c r="E25" s="449"/>
      <c r="F25" s="446">
        <f t="shared" si="2"/>
        <v>0</v>
      </c>
      <c r="G25" s="445"/>
      <c r="H25" s="449"/>
      <c r="I25" s="449"/>
      <c r="J25" s="449"/>
      <c r="K25" s="445">
        <f t="shared" si="5"/>
        <v>0</v>
      </c>
      <c r="L25" s="94"/>
    </row>
    <row r="26" spans="1:12" s="442" customFormat="1" ht="14.4">
      <c r="A26" s="94"/>
      <c r="B26" s="443"/>
      <c r="C26" s="444" t="s">
        <v>252</v>
      </c>
      <c r="D26" s="615">
        <v>128963136.7</v>
      </c>
      <c r="E26" s="596">
        <v>104109287.06999999</v>
      </c>
      <c r="F26" s="607">
        <v>233072423.77000001</v>
      </c>
      <c r="G26" s="596">
        <v>162085474.16999999</v>
      </c>
      <c r="H26" s="607">
        <v>129545570.3</v>
      </c>
      <c r="I26" s="596">
        <v>129545570.3</v>
      </c>
      <c r="J26" s="596">
        <v>129456804.45</v>
      </c>
      <c r="K26" s="603">
        <v>103526853.47</v>
      </c>
      <c r="L26" s="94"/>
    </row>
    <row r="27" spans="1:12" s="442" customFormat="1">
      <c r="A27" s="94"/>
      <c r="B27" s="443"/>
      <c r="C27" s="444" t="s">
        <v>253</v>
      </c>
      <c r="D27" s="579"/>
      <c r="E27" s="579"/>
      <c r="F27" s="446">
        <f t="shared" si="2"/>
        <v>0</v>
      </c>
      <c r="G27" s="580"/>
      <c r="H27" s="579"/>
      <c r="I27" s="579"/>
      <c r="J27" s="579"/>
      <c r="K27" s="450">
        <f t="shared" ref="K27:K28" si="6">+F27-H27</f>
        <v>0</v>
      </c>
      <c r="L27" s="94"/>
    </row>
    <row r="28" spans="1:12" s="442" customFormat="1">
      <c r="A28" s="94"/>
      <c r="B28" s="443"/>
      <c r="C28" s="444" t="s">
        <v>254</v>
      </c>
      <c r="D28" s="449"/>
      <c r="E28" s="449"/>
      <c r="F28" s="446">
        <f t="shared" si="2"/>
        <v>0</v>
      </c>
      <c r="G28" s="445"/>
      <c r="H28" s="449"/>
      <c r="I28" s="449"/>
      <c r="J28" s="449"/>
      <c r="K28" s="450">
        <f t="shared" si="6"/>
        <v>0</v>
      </c>
      <c r="L28" s="94"/>
    </row>
    <row r="29" spans="1:12" s="442" customFormat="1">
      <c r="A29" s="94"/>
      <c r="B29" s="443"/>
      <c r="C29" s="444"/>
      <c r="D29" s="449"/>
      <c r="E29" s="449"/>
      <c r="F29" s="446">
        <f t="shared" si="2"/>
        <v>0</v>
      </c>
      <c r="G29" s="449"/>
      <c r="H29" s="449"/>
      <c r="I29" s="449"/>
      <c r="J29" s="449"/>
      <c r="K29" s="449"/>
      <c r="L29" s="94"/>
    </row>
    <row r="30" spans="1:12" s="448" customFormat="1">
      <c r="A30" s="447"/>
      <c r="B30" s="782" t="s">
        <v>255</v>
      </c>
      <c r="C30" s="783"/>
      <c r="D30" s="446">
        <f>SUM(D31:D39)</f>
        <v>0</v>
      </c>
      <c r="E30" s="446">
        <f>SUM(E31:E39)</f>
        <v>0</v>
      </c>
      <c r="F30" s="446">
        <f>+D30+E30</f>
        <v>0</v>
      </c>
      <c r="G30" s="446"/>
      <c r="H30" s="446">
        <f>SUM(H31:H39)</f>
        <v>0</v>
      </c>
      <c r="I30" s="446"/>
      <c r="J30" s="446">
        <f>SUM(J31:J39)</f>
        <v>0</v>
      </c>
      <c r="K30" s="446">
        <f>+F30-H30-J30</f>
        <v>0</v>
      </c>
      <c r="L30" s="447"/>
    </row>
    <row r="31" spans="1:12" s="442" customFormat="1">
      <c r="A31" s="94"/>
      <c r="B31" s="443"/>
      <c r="C31" s="444" t="s">
        <v>256</v>
      </c>
      <c r="D31" s="450"/>
      <c r="E31" s="450"/>
      <c r="F31" s="450">
        <f t="shared" ref="F31:F39" si="7">+D31+E31</f>
        <v>0</v>
      </c>
      <c r="G31" s="450"/>
      <c r="H31" s="450"/>
      <c r="I31" s="450"/>
      <c r="J31" s="450"/>
      <c r="K31" s="450">
        <f>+F31-H31</f>
        <v>0</v>
      </c>
      <c r="L31" s="94"/>
    </row>
    <row r="32" spans="1:12" s="442" customFormat="1">
      <c r="A32" s="94"/>
      <c r="B32" s="443"/>
      <c r="C32" s="444" t="s">
        <v>257</v>
      </c>
      <c r="D32" s="450"/>
      <c r="E32" s="450">
        <f>660673.36-660673.36</f>
        <v>0</v>
      </c>
      <c r="F32" s="450">
        <f t="shared" si="7"/>
        <v>0</v>
      </c>
      <c r="G32" s="450"/>
      <c r="H32" s="450"/>
      <c r="I32" s="450"/>
      <c r="J32" s="450"/>
      <c r="K32" s="450">
        <f>+F32-H32-J32</f>
        <v>0</v>
      </c>
      <c r="L32" s="94"/>
    </row>
    <row r="33" spans="1:12" s="442" customFormat="1">
      <c r="A33" s="94"/>
      <c r="B33" s="443"/>
      <c r="C33" s="444" t="s">
        <v>258</v>
      </c>
      <c r="D33" s="450"/>
      <c r="E33" s="450"/>
      <c r="F33" s="450">
        <f t="shared" si="7"/>
        <v>0</v>
      </c>
      <c r="G33" s="450"/>
      <c r="H33" s="450"/>
      <c r="I33" s="450"/>
      <c r="J33" s="450"/>
      <c r="K33" s="450">
        <f t="shared" ref="K33:K39" si="8">+F33-H33</f>
        <v>0</v>
      </c>
      <c r="L33" s="94"/>
    </row>
    <row r="34" spans="1:12" s="442" customFormat="1">
      <c r="A34" s="94"/>
      <c r="B34" s="443"/>
      <c r="C34" s="444" t="s">
        <v>259</v>
      </c>
      <c r="D34" s="450"/>
      <c r="E34" s="450"/>
      <c r="F34" s="450">
        <f t="shared" si="7"/>
        <v>0</v>
      </c>
      <c r="G34" s="450"/>
      <c r="H34" s="450"/>
      <c r="I34" s="450"/>
      <c r="J34" s="450"/>
      <c r="K34" s="450">
        <f t="shared" si="8"/>
        <v>0</v>
      </c>
      <c r="L34" s="94"/>
    </row>
    <row r="35" spans="1:12" s="442" customFormat="1">
      <c r="A35" s="94"/>
      <c r="B35" s="443"/>
      <c r="C35" s="444" t="s">
        <v>260</v>
      </c>
      <c r="D35" s="450"/>
      <c r="E35" s="450"/>
      <c r="F35" s="450">
        <f t="shared" si="7"/>
        <v>0</v>
      </c>
      <c r="G35" s="450"/>
      <c r="H35" s="450"/>
      <c r="I35" s="450"/>
      <c r="J35" s="450"/>
      <c r="K35" s="450">
        <f t="shared" si="8"/>
        <v>0</v>
      </c>
      <c r="L35" s="94"/>
    </row>
    <row r="36" spans="1:12" s="442" customFormat="1">
      <c r="A36" s="94"/>
      <c r="B36" s="443"/>
      <c r="C36" s="444" t="s">
        <v>261</v>
      </c>
      <c r="D36" s="450"/>
      <c r="E36" s="450"/>
      <c r="F36" s="450">
        <f t="shared" si="7"/>
        <v>0</v>
      </c>
      <c r="G36" s="450"/>
      <c r="H36" s="450"/>
      <c r="I36" s="450"/>
      <c r="J36" s="450"/>
      <c r="K36" s="450">
        <f t="shared" si="8"/>
        <v>0</v>
      </c>
      <c r="L36" s="94"/>
    </row>
    <row r="37" spans="1:12" s="442" customFormat="1">
      <c r="A37" s="94"/>
      <c r="B37" s="443"/>
      <c r="C37" s="444" t="s">
        <v>262</v>
      </c>
      <c r="D37" s="450"/>
      <c r="E37" s="450"/>
      <c r="F37" s="450">
        <f t="shared" si="7"/>
        <v>0</v>
      </c>
      <c r="G37" s="450"/>
      <c r="H37" s="450"/>
      <c r="I37" s="450"/>
      <c r="J37" s="450"/>
      <c r="K37" s="450">
        <f t="shared" si="8"/>
        <v>0</v>
      </c>
      <c r="L37" s="94"/>
    </row>
    <row r="38" spans="1:12" s="442" customFormat="1">
      <c r="A38" s="94"/>
      <c r="B38" s="443"/>
      <c r="C38" s="444" t="s">
        <v>263</v>
      </c>
      <c r="D38" s="450"/>
      <c r="E38" s="450"/>
      <c r="F38" s="450">
        <f t="shared" si="7"/>
        <v>0</v>
      </c>
      <c r="G38" s="450"/>
      <c r="H38" s="450"/>
      <c r="I38" s="450"/>
      <c r="J38" s="450"/>
      <c r="K38" s="450">
        <f t="shared" si="8"/>
        <v>0</v>
      </c>
      <c r="L38" s="94"/>
    </row>
    <row r="39" spans="1:12" s="442" customFormat="1">
      <c r="A39" s="94"/>
      <c r="B39" s="443"/>
      <c r="C39" s="444" t="s">
        <v>264</v>
      </c>
      <c r="D39" s="450"/>
      <c r="E39" s="450"/>
      <c r="F39" s="450">
        <f t="shared" si="7"/>
        <v>0</v>
      </c>
      <c r="G39" s="450"/>
      <c r="H39" s="450"/>
      <c r="I39" s="450"/>
      <c r="J39" s="450"/>
      <c r="K39" s="450">
        <f t="shared" si="8"/>
        <v>0</v>
      </c>
      <c r="L39" s="94"/>
    </row>
    <row r="40" spans="1:12" s="442" customFormat="1">
      <c r="A40" s="94"/>
      <c r="B40" s="443"/>
      <c r="C40" s="444"/>
      <c r="D40" s="450"/>
      <c r="E40" s="450"/>
      <c r="F40" s="450"/>
      <c r="G40" s="450"/>
      <c r="H40" s="450"/>
      <c r="I40" s="450"/>
      <c r="J40" s="450"/>
      <c r="K40" s="450"/>
      <c r="L40" s="94"/>
    </row>
    <row r="41" spans="1:12" s="448" customFormat="1">
      <c r="A41" s="447"/>
      <c r="B41" s="782" t="s">
        <v>265</v>
      </c>
      <c r="C41" s="783"/>
      <c r="D41" s="446">
        <f>SUM(D42:D45)</f>
        <v>0</v>
      </c>
      <c r="E41" s="446">
        <f>SUM(E42:E45)</f>
        <v>0</v>
      </c>
      <c r="F41" s="446">
        <f>+D41+E41</f>
        <v>0</v>
      </c>
      <c r="G41" s="446"/>
      <c r="H41" s="446">
        <f t="shared" ref="H41:J41" si="9">SUM(H42:H45)</f>
        <v>0</v>
      </c>
      <c r="I41" s="446"/>
      <c r="J41" s="446">
        <f t="shared" si="9"/>
        <v>0</v>
      </c>
      <c r="K41" s="446">
        <f>+F41-H41</f>
        <v>0</v>
      </c>
      <c r="L41" s="447"/>
    </row>
    <row r="42" spans="1:12" s="442" customFormat="1">
      <c r="A42" s="94"/>
      <c r="B42" s="443"/>
      <c r="C42" s="444" t="s">
        <v>266</v>
      </c>
      <c r="D42" s="450"/>
      <c r="E42" s="450"/>
      <c r="F42" s="450">
        <f t="shared" ref="F42:F45" si="10">+D42+E42</f>
        <v>0</v>
      </c>
      <c r="G42" s="450"/>
      <c r="H42" s="450"/>
      <c r="I42" s="450"/>
      <c r="J42" s="450"/>
      <c r="K42" s="450">
        <f>+F42-H42</f>
        <v>0</v>
      </c>
      <c r="L42" s="94"/>
    </row>
    <row r="43" spans="1:12" s="442" customFormat="1" ht="26.4">
      <c r="A43" s="94"/>
      <c r="B43" s="443"/>
      <c r="C43" s="444" t="s">
        <v>267</v>
      </c>
      <c r="D43" s="450"/>
      <c r="E43" s="450"/>
      <c r="F43" s="450">
        <f t="shared" si="10"/>
        <v>0</v>
      </c>
      <c r="G43" s="450"/>
      <c r="H43" s="450"/>
      <c r="I43" s="450"/>
      <c r="J43" s="450"/>
      <c r="K43" s="450">
        <f>+F43-H43</f>
        <v>0</v>
      </c>
      <c r="L43" s="94"/>
    </row>
    <row r="44" spans="1:12" s="442" customFormat="1">
      <c r="A44" s="94"/>
      <c r="B44" s="443"/>
      <c r="C44" s="444" t="s">
        <v>268</v>
      </c>
      <c r="D44" s="450"/>
      <c r="E44" s="450"/>
      <c r="F44" s="450">
        <f t="shared" si="10"/>
        <v>0</v>
      </c>
      <c r="G44" s="450"/>
      <c r="H44" s="450"/>
      <c r="I44" s="450"/>
      <c r="J44" s="450"/>
      <c r="K44" s="450">
        <f>+F44-H44</f>
        <v>0</v>
      </c>
      <c r="L44" s="94"/>
    </row>
    <row r="45" spans="1:12" s="442" customFormat="1">
      <c r="A45" s="94"/>
      <c r="B45" s="443"/>
      <c r="C45" s="444" t="s">
        <v>269</v>
      </c>
      <c r="D45" s="450"/>
      <c r="E45" s="450"/>
      <c r="F45" s="450">
        <f t="shared" si="10"/>
        <v>0</v>
      </c>
      <c r="G45" s="450"/>
      <c r="H45" s="450"/>
      <c r="I45" s="450"/>
      <c r="J45" s="450"/>
      <c r="K45" s="450">
        <f>+F45-H45</f>
        <v>0</v>
      </c>
      <c r="L45" s="94"/>
    </row>
    <row r="46" spans="1:12" s="442" customFormat="1">
      <c r="A46" s="94"/>
      <c r="B46" s="451"/>
      <c r="C46" s="452"/>
      <c r="D46" s="453"/>
      <c r="E46" s="453"/>
      <c r="F46" s="453"/>
      <c r="G46" s="453"/>
      <c r="H46" s="453"/>
      <c r="I46" s="453"/>
      <c r="J46" s="453"/>
      <c r="K46" s="453"/>
      <c r="L46" s="94"/>
    </row>
    <row r="47" spans="1:12" s="448" customFormat="1" ht="14.25" customHeight="1">
      <c r="A47" s="447"/>
      <c r="B47" s="454"/>
      <c r="C47" s="455" t="s">
        <v>232</v>
      </c>
      <c r="D47" s="456">
        <f>+D11+D21+D30+D41</f>
        <v>128963136.7</v>
      </c>
      <c r="E47" s="456">
        <f t="shared" ref="E47:K47" si="11">+E11+E21+E30+E41</f>
        <v>104109287.06999999</v>
      </c>
      <c r="F47" s="456">
        <f t="shared" si="11"/>
        <v>233072423.76999998</v>
      </c>
      <c r="G47" s="456">
        <f t="shared" si="11"/>
        <v>162085474.16999999</v>
      </c>
      <c r="H47" s="456">
        <f t="shared" si="11"/>
        <v>129545570.3</v>
      </c>
      <c r="I47" s="456">
        <f t="shared" si="11"/>
        <v>129545570.3</v>
      </c>
      <c r="J47" s="456">
        <f t="shared" si="11"/>
        <v>129456804.45</v>
      </c>
      <c r="K47" s="456">
        <f t="shared" si="11"/>
        <v>103526853.46999998</v>
      </c>
      <c r="L47" s="447"/>
    </row>
    <row r="49" spans="2:11">
      <c r="B49" s="16" t="s">
        <v>76</v>
      </c>
      <c r="F49" s="457" t="str">
        <f>IF(F47=CAdmon!F15," ","ERROR")</f>
        <v xml:space="preserve"> </v>
      </c>
      <c r="G49" s="457"/>
      <c r="H49" s="457" t="str">
        <f>IF(H47=CAdmon!H15," ","ERROR")</f>
        <v xml:space="preserve"> </v>
      </c>
      <c r="I49" s="457"/>
      <c r="J49" s="457" t="str">
        <f>IF(J47=CAdmon!J15," ","ERROR")</f>
        <v xml:space="preserve"> </v>
      </c>
      <c r="K49" s="457" t="str">
        <f>IF(K47=CAdmon!K15," ","ERROR")</f>
        <v xml:space="preserve"> </v>
      </c>
    </row>
    <row r="52" spans="2:11">
      <c r="C52" s="281"/>
    </row>
    <row r="53" spans="2:11">
      <c r="C53" s="573" t="s">
        <v>596</v>
      </c>
      <c r="F53" s="651" t="s">
        <v>638</v>
      </c>
      <c r="G53" s="651"/>
      <c r="H53" s="651"/>
      <c r="I53" s="651"/>
      <c r="J53" s="651"/>
      <c r="K53" s="651"/>
    </row>
    <row r="54" spans="2:11">
      <c r="C54" s="573" t="s">
        <v>595</v>
      </c>
      <c r="F54" s="652" t="s">
        <v>644</v>
      </c>
      <c r="G54" s="652"/>
      <c r="H54" s="652"/>
      <c r="I54" s="652"/>
      <c r="J54" s="652"/>
      <c r="K54" s="652"/>
    </row>
  </sheetData>
  <mergeCells count="13">
    <mergeCell ref="B7:C9"/>
    <mergeCell ref="D7:J7"/>
    <mergeCell ref="K7:K8"/>
    <mergeCell ref="B1:K1"/>
    <mergeCell ref="B2:K2"/>
    <mergeCell ref="B3:K3"/>
    <mergeCell ref="D5:E5"/>
    <mergeCell ref="F54:K54"/>
    <mergeCell ref="F53:K53"/>
    <mergeCell ref="B11:C11"/>
    <mergeCell ref="B21:C21"/>
    <mergeCell ref="B30:C30"/>
    <mergeCell ref="B41:C41"/>
  </mergeCells>
  <pageMargins left="0.7" right="0.7" top="0.38" bottom="0.75" header="0.3" footer="0.3"/>
  <pageSetup scale="60" orientation="landscape" r:id="rId1"/>
  <ignoredErrors>
    <ignoredError sqref="F30:F39 F41:F45" formula="1"/>
  </ignoredError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0"/>
  <sheetViews>
    <sheetView showGridLines="0" zoomScale="85" zoomScaleNormal="85" workbookViewId="0">
      <selection activeCell="B3" sqref="B3:I3"/>
    </sheetView>
  </sheetViews>
  <sheetFormatPr baseColWidth="10" defaultColWidth="11.44140625" defaultRowHeight="13.2"/>
  <cols>
    <col min="1" max="1" width="3" style="275" customWidth="1"/>
    <col min="2" max="2" width="18.5546875" style="275" customWidth="1"/>
    <col min="3" max="3" width="19" style="275" customWidth="1"/>
    <col min="4" max="5" width="11.44140625" style="275"/>
    <col min="6" max="6" width="36.109375" style="275" customWidth="1"/>
    <col min="7" max="7" width="20.5546875" style="275" customWidth="1"/>
    <col min="8" max="8" width="13.44140625" style="275" customWidth="1"/>
    <col min="9" max="9" width="10" style="275" customWidth="1"/>
    <col min="10" max="16384" width="11.44140625" style="275"/>
  </cols>
  <sheetData>
    <row r="1" spans="1:9" ht="17.25" customHeight="1">
      <c r="A1" s="26"/>
      <c r="B1" s="674" t="s">
        <v>459</v>
      </c>
      <c r="C1" s="674"/>
      <c r="D1" s="674"/>
      <c r="E1" s="674"/>
      <c r="F1" s="674"/>
      <c r="G1" s="674"/>
      <c r="H1" s="674"/>
      <c r="I1" s="674"/>
    </row>
    <row r="2" spans="1:9" ht="17.25" customHeight="1">
      <c r="A2" s="26"/>
      <c r="B2" s="674" t="s">
        <v>464</v>
      </c>
      <c r="C2" s="674"/>
      <c r="D2" s="674"/>
      <c r="E2" s="674"/>
      <c r="F2" s="674"/>
      <c r="G2" s="674"/>
      <c r="H2" s="674"/>
      <c r="I2" s="674"/>
    </row>
    <row r="3" spans="1:9" ht="17.25" customHeight="1">
      <c r="A3" s="26"/>
      <c r="B3" s="674" t="s">
        <v>641</v>
      </c>
      <c r="C3" s="674"/>
      <c r="D3" s="674"/>
      <c r="E3" s="674"/>
      <c r="F3" s="674"/>
      <c r="G3" s="674"/>
      <c r="H3" s="674"/>
      <c r="I3" s="67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31" t="s">
        <v>3</v>
      </c>
      <c r="E5" s="640" t="s">
        <v>599</v>
      </c>
      <c r="F5" s="640"/>
      <c r="G5" s="437"/>
      <c r="H5" s="437"/>
      <c r="I5" s="43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784" t="s">
        <v>415</v>
      </c>
      <c r="C7" s="784"/>
      <c r="D7" s="784" t="s">
        <v>416</v>
      </c>
      <c r="E7" s="784"/>
      <c r="F7" s="784" t="s">
        <v>417</v>
      </c>
      <c r="G7" s="784"/>
      <c r="H7" s="784" t="s">
        <v>418</v>
      </c>
      <c r="I7" s="784"/>
    </row>
    <row r="8" spans="1:9">
      <c r="A8" s="26"/>
      <c r="B8" s="784"/>
      <c r="C8" s="784"/>
      <c r="D8" s="784" t="s">
        <v>419</v>
      </c>
      <c r="E8" s="784"/>
      <c r="F8" s="784" t="s">
        <v>420</v>
      </c>
      <c r="G8" s="784"/>
      <c r="H8" s="784" t="s">
        <v>421</v>
      </c>
      <c r="I8" s="784"/>
    </row>
    <row r="9" spans="1:9">
      <c r="A9" s="26"/>
      <c r="B9" s="789" t="s">
        <v>422</v>
      </c>
      <c r="C9" s="674"/>
      <c r="D9" s="674"/>
      <c r="E9" s="674"/>
      <c r="F9" s="674"/>
      <c r="G9" s="674"/>
      <c r="H9" s="674"/>
      <c r="I9" s="790"/>
    </row>
    <row r="10" spans="1:9">
      <c r="A10" s="26"/>
      <c r="B10" s="785"/>
      <c r="C10" s="785"/>
      <c r="D10" s="785"/>
      <c r="E10" s="785"/>
      <c r="F10" s="785"/>
      <c r="G10" s="785"/>
      <c r="H10" s="787">
        <f>+D10-F10</f>
        <v>0</v>
      </c>
      <c r="I10" s="788"/>
    </row>
    <row r="11" spans="1:9">
      <c r="A11" s="26"/>
      <c r="B11" s="785"/>
      <c r="C11" s="785"/>
      <c r="D11" s="786"/>
      <c r="E11" s="786"/>
      <c r="F11" s="786"/>
      <c r="G11" s="786"/>
      <c r="H11" s="787">
        <f t="shared" ref="H11:H19" si="0">+D11-F11</f>
        <v>0</v>
      </c>
      <c r="I11" s="788"/>
    </row>
    <row r="12" spans="1:9">
      <c r="A12" s="26"/>
      <c r="B12" s="785"/>
      <c r="C12" s="785"/>
      <c r="D12" s="786"/>
      <c r="E12" s="786"/>
      <c r="F12" s="786"/>
      <c r="G12" s="786"/>
      <c r="H12" s="787">
        <f t="shared" si="0"/>
        <v>0</v>
      </c>
      <c r="I12" s="788"/>
    </row>
    <row r="13" spans="1:9">
      <c r="A13" s="26"/>
      <c r="B13" s="785"/>
      <c r="C13" s="785"/>
      <c r="D13" s="786"/>
      <c r="E13" s="786"/>
      <c r="F13" s="786"/>
      <c r="G13" s="786"/>
      <c r="H13" s="787">
        <f t="shared" si="0"/>
        <v>0</v>
      </c>
      <c r="I13" s="788"/>
    </row>
    <row r="14" spans="1:9">
      <c r="A14" s="26"/>
      <c r="B14" s="785"/>
      <c r="C14" s="785"/>
      <c r="D14" s="786"/>
      <c r="E14" s="786"/>
      <c r="F14" s="786"/>
      <c r="G14" s="786"/>
      <c r="H14" s="787">
        <f t="shared" si="0"/>
        <v>0</v>
      </c>
      <c r="I14" s="788"/>
    </row>
    <row r="15" spans="1:9">
      <c r="A15" s="26"/>
      <c r="B15" s="785"/>
      <c r="C15" s="785"/>
      <c r="D15" s="786"/>
      <c r="E15" s="786"/>
      <c r="F15" s="786"/>
      <c r="G15" s="786"/>
      <c r="H15" s="787">
        <f t="shared" si="0"/>
        <v>0</v>
      </c>
      <c r="I15" s="788"/>
    </row>
    <row r="16" spans="1:9">
      <c r="A16" s="26"/>
      <c r="B16" s="785"/>
      <c r="C16" s="785"/>
      <c r="D16" s="786"/>
      <c r="E16" s="786"/>
      <c r="F16" s="786"/>
      <c r="G16" s="786"/>
      <c r="H16" s="787">
        <f t="shared" si="0"/>
        <v>0</v>
      </c>
      <c r="I16" s="788"/>
    </row>
    <row r="17" spans="1:9">
      <c r="A17" s="26"/>
      <c r="B17" s="785"/>
      <c r="C17" s="785"/>
      <c r="D17" s="786"/>
      <c r="E17" s="786"/>
      <c r="F17" s="786"/>
      <c r="G17" s="786"/>
      <c r="H17" s="787">
        <f t="shared" si="0"/>
        <v>0</v>
      </c>
      <c r="I17" s="788"/>
    </row>
    <row r="18" spans="1:9">
      <c r="A18" s="26"/>
      <c r="B18" s="785"/>
      <c r="C18" s="785"/>
      <c r="D18" s="786"/>
      <c r="E18" s="786"/>
      <c r="F18" s="786"/>
      <c r="G18" s="786"/>
      <c r="H18" s="787">
        <f t="shared" si="0"/>
        <v>0</v>
      </c>
      <c r="I18" s="788"/>
    </row>
    <row r="19" spans="1:9">
      <c r="A19" s="26"/>
      <c r="B19" s="785" t="s">
        <v>423</v>
      </c>
      <c r="C19" s="785"/>
      <c r="D19" s="786">
        <f>SUM(D10:E18)</f>
        <v>0</v>
      </c>
      <c r="E19" s="786"/>
      <c r="F19" s="786">
        <f>SUM(F10:G18)</f>
        <v>0</v>
      </c>
      <c r="G19" s="786"/>
      <c r="H19" s="787">
        <f t="shared" si="0"/>
        <v>0</v>
      </c>
      <c r="I19" s="788"/>
    </row>
    <row r="20" spans="1:9">
      <c r="A20" s="26"/>
      <c r="B20" s="785"/>
      <c r="C20" s="785"/>
      <c r="D20" s="785"/>
      <c r="E20" s="785"/>
      <c r="F20" s="785"/>
      <c r="G20" s="785"/>
      <c r="H20" s="785"/>
      <c r="I20" s="785"/>
    </row>
    <row r="21" spans="1:9">
      <c r="A21" s="26"/>
      <c r="B21" s="789" t="s">
        <v>424</v>
      </c>
      <c r="C21" s="674"/>
      <c r="D21" s="674"/>
      <c r="E21" s="674"/>
      <c r="F21" s="674"/>
      <c r="G21" s="674"/>
      <c r="H21" s="674"/>
      <c r="I21" s="790"/>
    </row>
    <row r="22" spans="1:9">
      <c r="A22" s="26"/>
      <c r="B22" s="785"/>
      <c r="C22" s="785"/>
      <c r="D22" s="785"/>
      <c r="E22" s="785"/>
      <c r="F22" s="785"/>
      <c r="G22" s="785"/>
      <c r="H22" s="785"/>
      <c r="I22" s="785"/>
    </row>
    <row r="23" spans="1:9">
      <c r="A23" s="26"/>
      <c r="B23" s="785"/>
      <c r="C23" s="785"/>
      <c r="D23" s="786"/>
      <c r="E23" s="786"/>
      <c r="F23" s="786"/>
      <c r="G23" s="786"/>
      <c r="H23" s="787">
        <f>+D23-F23</f>
        <v>0</v>
      </c>
      <c r="I23" s="788"/>
    </row>
    <row r="24" spans="1:9">
      <c r="A24" s="26"/>
      <c r="B24" s="785"/>
      <c r="C24" s="785"/>
      <c r="D24" s="786"/>
      <c r="E24" s="786"/>
      <c r="F24" s="786"/>
      <c r="G24" s="786"/>
      <c r="H24" s="787">
        <f>+D24-F24</f>
        <v>0</v>
      </c>
      <c r="I24" s="788"/>
    </row>
    <row r="25" spans="1:9">
      <c r="A25" s="26"/>
      <c r="B25" s="785"/>
      <c r="C25" s="785"/>
      <c r="D25" s="786"/>
      <c r="E25" s="786"/>
      <c r="F25" s="786"/>
      <c r="G25" s="786"/>
      <c r="H25" s="787">
        <f t="shared" ref="H25:H30" si="1">+D25-F25</f>
        <v>0</v>
      </c>
      <c r="I25" s="788"/>
    </row>
    <row r="26" spans="1:9">
      <c r="A26" s="26"/>
      <c r="B26" s="785"/>
      <c r="C26" s="785"/>
      <c r="D26" s="786"/>
      <c r="E26" s="786"/>
      <c r="F26" s="786"/>
      <c r="G26" s="786"/>
      <c r="H26" s="787">
        <f t="shared" si="1"/>
        <v>0</v>
      </c>
      <c r="I26" s="788"/>
    </row>
    <row r="27" spans="1:9">
      <c r="A27" s="26"/>
      <c r="B27" s="785"/>
      <c r="C27" s="785"/>
      <c r="D27" s="786"/>
      <c r="E27" s="786"/>
      <c r="F27" s="786"/>
      <c r="G27" s="786"/>
      <c r="H27" s="787">
        <f t="shared" si="1"/>
        <v>0</v>
      </c>
      <c r="I27" s="788"/>
    </row>
    <row r="28" spans="1:9">
      <c r="A28" s="26"/>
      <c r="B28" s="785"/>
      <c r="C28" s="785"/>
      <c r="D28" s="786"/>
      <c r="E28" s="786"/>
      <c r="F28" s="786"/>
      <c r="G28" s="786"/>
      <c r="H28" s="787">
        <f t="shared" si="1"/>
        <v>0</v>
      </c>
      <c r="I28" s="788"/>
    </row>
    <row r="29" spans="1:9">
      <c r="A29" s="26"/>
      <c r="B29" s="785"/>
      <c r="C29" s="785"/>
      <c r="D29" s="786"/>
      <c r="E29" s="786"/>
      <c r="F29" s="786"/>
      <c r="G29" s="786"/>
      <c r="H29" s="787">
        <f t="shared" si="1"/>
        <v>0</v>
      </c>
      <c r="I29" s="788"/>
    </row>
    <row r="30" spans="1:9">
      <c r="A30" s="26"/>
      <c r="B30" s="785"/>
      <c r="C30" s="785"/>
      <c r="D30" s="786"/>
      <c r="E30" s="786"/>
      <c r="F30" s="786"/>
      <c r="G30" s="786"/>
      <c r="H30" s="787">
        <f t="shared" si="1"/>
        <v>0</v>
      </c>
      <c r="I30" s="788"/>
    </row>
    <row r="31" spans="1:9">
      <c r="A31" s="26"/>
      <c r="B31" s="785" t="s">
        <v>425</v>
      </c>
      <c r="C31" s="785"/>
      <c r="D31" s="786">
        <f>SUM(D22:E30)</f>
        <v>0</v>
      </c>
      <c r="E31" s="786"/>
      <c r="F31" s="786">
        <f>SUM(F22:G30)</f>
        <v>0</v>
      </c>
      <c r="G31" s="786"/>
      <c r="H31" s="786">
        <f>+D31-F31</f>
        <v>0</v>
      </c>
      <c r="I31" s="786"/>
    </row>
    <row r="32" spans="1:9">
      <c r="A32" s="26"/>
      <c r="B32" s="785"/>
      <c r="C32" s="785"/>
      <c r="D32" s="786"/>
      <c r="E32" s="786"/>
      <c r="F32" s="786"/>
      <c r="G32" s="786"/>
      <c r="H32" s="786"/>
      <c r="I32" s="786"/>
    </row>
    <row r="33" spans="1:9">
      <c r="A33" s="26"/>
      <c r="B33" s="791" t="s">
        <v>138</v>
      </c>
      <c r="C33" s="792"/>
      <c r="D33" s="787">
        <f>+D19+D31</f>
        <v>0</v>
      </c>
      <c r="E33" s="788"/>
      <c r="F33" s="787">
        <f>+F19+F31</f>
        <v>0</v>
      </c>
      <c r="G33" s="788"/>
      <c r="H33" s="787">
        <f>+H19+H31</f>
        <v>0</v>
      </c>
      <c r="I33" s="788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81"/>
      <c r="C38" s="281"/>
      <c r="D38" s="281"/>
      <c r="F38" s="281"/>
      <c r="G38" s="281"/>
      <c r="H38" s="281"/>
      <c r="I38" s="281"/>
    </row>
    <row r="39" spans="1:9">
      <c r="B39" s="651" t="s">
        <v>596</v>
      </c>
      <c r="C39" s="651"/>
      <c r="D39" s="651"/>
      <c r="F39" s="651" t="s">
        <v>638</v>
      </c>
      <c r="G39" s="651"/>
      <c r="H39" s="651"/>
      <c r="I39" s="651"/>
    </row>
    <row r="40" spans="1:9">
      <c r="B40" s="652" t="s">
        <v>595</v>
      </c>
      <c r="C40" s="652"/>
      <c r="D40" s="652"/>
      <c r="F40" s="652" t="s">
        <v>644</v>
      </c>
      <c r="G40" s="652"/>
      <c r="H40" s="652"/>
      <c r="I40" s="652"/>
    </row>
  </sheetData>
  <mergeCells count="110">
    <mergeCell ref="B39:D39"/>
    <mergeCell ref="B40:D40"/>
    <mergeCell ref="F39:I39"/>
    <mergeCell ref="F40:I40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E5:F5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43"/>
  <sheetViews>
    <sheetView showGridLines="0" tabSelected="1" zoomScale="85" zoomScaleNormal="85" workbookViewId="0">
      <selection activeCell="F23" sqref="F23"/>
    </sheetView>
  </sheetViews>
  <sheetFormatPr baseColWidth="10" defaultColWidth="11.44140625" defaultRowHeight="13.2"/>
  <cols>
    <col min="1" max="1" width="47.88671875" style="275" customWidth="1"/>
    <col min="2" max="2" width="2" style="275" customWidth="1"/>
    <col min="3" max="3" width="24.88671875" style="275" customWidth="1"/>
    <col min="4" max="4" width="25.5546875" style="275" customWidth="1"/>
    <col min="5" max="16384" width="11.44140625" style="275"/>
  </cols>
  <sheetData>
    <row r="1" spans="1:4" ht="18" customHeight="1">
      <c r="A1" s="793" t="s">
        <v>459</v>
      </c>
      <c r="B1" s="794"/>
      <c r="C1" s="794"/>
      <c r="D1" s="795"/>
    </row>
    <row r="2" spans="1:4" ht="18" customHeight="1">
      <c r="A2" s="789" t="s">
        <v>465</v>
      </c>
      <c r="B2" s="674"/>
      <c r="C2" s="674"/>
      <c r="D2" s="790"/>
    </row>
    <row r="3" spans="1:4" ht="18" customHeight="1">
      <c r="A3" s="796" t="str">
        <f>+EN!B3</f>
        <v>Del 01 de Enero al 30 Septiembre de 2017</v>
      </c>
      <c r="B3" s="797"/>
      <c r="C3" s="797"/>
      <c r="D3" s="798"/>
    </row>
    <row r="4" spans="1:4">
      <c r="A4" s="26"/>
      <c r="B4" s="26"/>
      <c r="C4" s="26"/>
    </row>
    <row r="5" spans="1:4">
      <c r="A5" s="31" t="s">
        <v>3</v>
      </c>
      <c r="B5" s="288"/>
      <c r="C5" s="640" t="s">
        <v>592</v>
      </c>
      <c r="D5" s="640"/>
    </row>
    <row r="6" spans="1:4">
      <c r="A6" s="26"/>
      <c r="B6" s="26"/>
      <c r="C6" s="26"/>
    </row>
    <row r="7" spans="1:4">
      <c r="A7" s="459" t="s">
        <v>415</v>
      </c>
      <c r="B7" s="459"/>
      <c r="C7" s="459" t="s">
        <v>208</v>
      </c>
      <c r="D7" s="459" t="s">
        <v>230</v>
      </c>
    </row>
    <row r="8" spans="1:4">
      <c r="A8" s="799" t="s">
        <v>422</v>
      </c>
      <c r="B8" s="800"/>
      <c r="C8" s="801"/>
      <c r="D8" s="802"/>
    </row>
    <row r="9" spans="1:4">
      <c r="A9" s="460"/>
      <c r="B9" s="33"/>
      <c r="C9" s="460"/>
      <c r="D9" s="461"/>
    </row>
    <row r="10" spans="1:4">
      <c r="A10" s="460"/>
      <c r="B10" s="33"/>
      <c r="C10" s="460"/>
      <c r="D10" s="461"/>
    </row>
    <row r="11" spans="1:4">
      <c r="A11" s="460"/>
      <c r="B11" s="33"/>
      <c r="C11" s="460"/>
      <c r="D11" s="461"/>
    </row>
    <row r="12" spans="1:4">
      <c r="A12" s="460"/>
      <c r="B12" s="33"/>
      <c r="C12" s="460"/>
      <c r="D12" s="461"/>
    </row>
    <row r="13" spans="1:4">
      <c r="A13" s="460"/>
      <c r="B13" s="33"/>
      <c r="C13" s="460"/>
      <c r="D13" s="461"/>
    </row>
    <row r="14" spans="1:4">
      <c r="A14" s="460"/>
      <c r="B14" s="33"/>
      <c r="C14" s="460"/>
      <c r="D14" s="461"/>
    </row>
    <row r="15" spans="1:4">
      <c r="A15" s="460"/>
      <c r="B15" s="33"/>
      <c r="C15" s="460"/>
      <c r="D15" s="461"/>
    </row>
    <row r="16" spans="1:4">
      <c r="A16" s="460"/>
      <c r="B16" s="33"/>
      <c r="C16" s="460"/>
      <c r="D16" s="461"/>
    </row>
    <row r="17" spans="1:4">
      <c r="A17" s="460"/>
      <c r="B17" s="33"/>
      <c r="C17" s="460"/>
      <c r="D17" s="461"/>
    </row>
    <row r="18" spans="1:4">
      <c r="A18" s="460"/>
      <c r="B18" s="33"/>
      <c r="C18" s="460"/>
      <c r="D18" s="461"/>
    </row>
    <row r="19" spans="1:4">
      <c r="A19" s="462" t="s">
        <v>426</v>
      </c>
      <c r="B19" s="39"/>
      <c r="C19" s="460">
        <f>SUM(C9:C18)</f>
        <v>0</v>
      </c>
      <c r="D19" s="460">
        <f>SUM(D9:D18)</f>
        <v>0</v>
      </c>
    </row>
    <row r="20" spans="1:4">
      <c r="A20" s="460"/>
      <c r="B20" s="33"/>
      <c r="C20" s="460"/>
      <c r="D20" s="461"/>
    </row>
    <row r="21" spans="1:4">
      <c r="A21" s="799" t="s">
        <v>424</v>
      </c>
      <c r="B21" s="803"/>
      <c r="C21" s="801"/>
      <c r="D21" s="802"/>
    </row>
    <row r="22" spans="1:4">
      <c r="A22" s="460"/>
      <c r="B22" s="33"/>
      <c r="C22" s="460"/>
      <c r="D22" s="461"/>
    </row>
    <row r="23" spans="1:4">
      <c r="A23" s="460"/>
      <c r="B23" s="33"/>
      <c r="C23" s="460"/>
      <c r="D23" s="461"/>
    </row>
    <row r="24" spans="1:4">
      <c r="A24" s="460"/>
      <c r="B24" s="33"/>
      <c r="C24" s="460"/>
      <c r="D24" s="461"/>
    </row>
    <row r="25" spans="1:4">
      <c r="A25" s="460"/>
      <c r="B25" s="33"/>
      <c r="C25" s="460"/>
      <c r="D25" s="461"/>
    </row>
    <row r="26" spans="1:4">
      <c r="A26" s="460"/>
      <c r="B26" s="33"/>
      <c r="C26" s="460"/>
      <c r="D26" s="461"/>
    </row>
    <row r="27" spans="1:4">
      <c r="A27" s="460"/>
      <c r="B27" s="33"/>
      <c r="C27" s="460"/>
      <c r="D27" s="461"/>
    </row>
    <row r="28" spans="1:4">
      <c r="A28" s="460"/>
      <c r="B28" s="33"/>
      <c r="C28" s="460"/>
      <c r="D28" s="461"/>
    </row>
    <row r="29" spans="1:4">
      <c r="A29" s="460"/>
      <c r="B29" s="33"/>
      <c r="C29" s="460"/>
      <c r="D29" s="461"/>
    </row>
    <row r="30" spans="1:4">
      <c r="A30" s="460"/>
      <c r="B30" s="33"/>
      <c r="C30" s="460"/>
      <c r="D30" s="461"/>
    </row>
    <row r="31" spans="1:4">
      <c r="A31" s="460"/>
      <c r="B31" s="33"/>
      <c r="C31" s="460"/>
      <c r="D31" s="461"/>
    </row>
    <row r="32" spans="1:4">
      <c r="A32" s="460"/>
      <c r="B32" s="33"/>
      <c r="C32" s="460"/>
      <c r="D32" s="461"/>
    </row>
    <row r="33" spans="1:4">
      <c r="A33" s="460"/>
      <c r="B33" s="33"/>
      <c r="C33" s="460"/>
      <c r="D33" s="461"/>
    </row>
    <row r="34" spans="1:4">
      <c r="A34" s="462" t="s">
        <v>427</v>
      </c>
      <c r="B34" s="39"/>
      <c r="C34" s="460">
        <f>SUM(C22:C33)</f>
        <v>0</v>
      </c>
      <c r="D34" s="460">
        <f>SUM(D22:D33)</f>
        <v>0</v>
      </c>
    </row>
    <row r="35" spans="1:4">
      <c r="A35" s="460"/>
      <c r="B35" s="33"/>
      <c r="C35" s="460"/>
      <c r="D35" s="461"/>
    </row>
    <row r="36" spans="1:4">
      <c r="A36" s="462" t="s">
        <v>138</v>
      </c>
      <c r="B36" s="463"/>
      <c r="C36" s="464">
        <f>+C19+C34</f>
        <v>0</v>
      </c>
      <c r="D36" s="464">
        <f>+D19+D34</f>
        <v>0</v>
      </c>
    </row>
    <row r="38" spans="1:4">
      <c r="A38" s="16" t="s">
        <v>76</v>
      </c>
    </row>
    <row r="39" spans="1:4">
      <c r="A39" s="26"/>
    </row>
    <row r="40" spans="1:4">
      <c r="A40" s="26"/>
    </row>
    <row r="41" spans="1:4">
      <c r="A41" s="281"/>
      <c r="B41" s="279"/>
      <c r="C41" s="374"/>
      <c r="D41" s="374"/>
    </row>
    <row r="42" spans="1:4">
      <c r="A42" s="465" t="str">
        <f>+EN!B39</f>
        <v xml:space="preserve">Sofia Ayala Rodriguez </v>
      </c>
      <c r="B42" s="466"/>
      <c r="C42" s="651" t="str">
        <f>+EN!F39</f>
        <v>Alfredo Moncada</v>
      </c>
      <c r="D42" s="651"/>
    </row>
    <row r="43" spans="1:4">
      <c r="A43" s="284" t="str">
        <f>+EN!B40</f>
        <v xml:space="preserve">Rectora </v>
      </c>
      <c r="B43" s="284"/>
      <c r="C43" s="652" t="str">
        <f>+EN!F40</f>
        <v xml:space="preserve">DIRECTOR de Administracion y Finanzas </v>
      </c>
      <c r="D43" s="652"/>
    </row>
  </sheetData>
  <mergeCells count="8">
    <mergeCell ref="A1:D1"/>
    <mergeCell ref="C42:D42"/>
    <mergeCell ref="C43:D43"/>
    <mergeCell ref="A2:D2"/>
    <mergeCell ref="A3:D3"/>
    <mergeCell ref="A8:D8"/>
    <mergeCell ref="A21:D21"/>
    <mergeCell ref="C5:D5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3"/>
  <sheetViews>
    <sheetView showGridLines="0" zoomScale="85" zoomScaleNormal="85" workbookViewId="0">
      <selection activeCell="H3" sqref="H3"/>
    </sheetView>
  </sheetViews>
  <sheetFormatPr baseColWidth="10" defaultColWidth="11.44140625" defaultRowHeight="13.2"/>
  <cols>
    <col min="1" max="1" width="1.109375" style="275" customWidth="1"/>
    <col min="2" max="2" width="60" style="275" customWidth="1"/>
    <col min="3" max="3" width="14.6640625" style="275" customWidth="1"/>
    <col min="4" max="5" width="12.88671875" style="275" customWidth="1"/>
    <col min="6" max="6" width="4.33203125" style="26" customWidth="1"/>
    <col min="7" max="16384" width="11.44140625" style="275"/>
  </cols>
  <sheetData>
    <row r="1" spans="1:6" ht="15" customHeight="1">
      <c r="A1" s="793" t="s">
        <v>459</v>
      </c>
      <c r="B1" s="794"/>
      <c r="C1" s="794"/>
      <c r="D1" s="794"/>
      <c r="E1" s="795"/>
    </row>
    <row r="2" spans="1:6" ht="18" customHeight="1">
      <c r="A2" s="789" t="s">
        <v>466</v>
      </c>
      <c r="B2" s="674"/>
      <c r="C2" s="674"/>
      <c r="D2" s="674"/>
      <c r="E2" s="790"/>
    </row>
    <row r="3" spans="1:6" ht="18" customHeight="1">
      <c r="A3" s="796" t="str">
        <f>+EN!B3</f>
        <v>Del 01 de Enero al 30 Septiembre de 2017</v>
      </c>
      <c r="B3" s="797"/>
      <c r="C3" s="797"/>
      <c r="D3" s="797"/>
      <c r="E3" s="798"/>
    </row>
    <row r="4" spans="1:6" s="26" customFormat="1" ht="6" customHeight="1"/>
    <row r="5" spans="1:6" s="26" customFormat="1" ht="6" customHeight="1"/>
    <row r="6" spans="1:6" s="26" customFormat="1" ht="14.25" customHeight="1">
      <c r="B6" s="467" t="s">
        <v>597</v>
      </c>
      <c r="C6" s="140"/>
      <c r="D6" s="32"/>
      <c r="E6" s="436"/>
      <c r="F6" s="33"/>
    </row>
    <row r="7" spans="1:6" s="26" customFormat="1" ht="6" customHeight="1"/>
    <row r="8" spans="1:6" s="26" customFormat="1" ht="6" customHeight="1"/>
    <row r="9" spans="1:6" s="26" customFormat="1" ht="15.6">
      <c r="A9" s="806" t="s">
        <v>74</v>
      </c>
      <c r="B9" s="806"/>
      <c r="C9" s="468" t="s">
        <v>205</v>
      </c>
      <c r="D9" s="468" t="s">
        <v>208</v>
      </c>
      <c r="E9" s="468" t="s">
        <v>515</v>
      </c>
    </row>
    <row r="10" spans="1:6" s="26" customFormat="1" ht="5.25" customHeight="1" thickBot="1">
      <c r="A10" s="419"/>
      <c r="B10" s="420"/>
      <c r="C10" s="440"/>
      <c r="D10" s="440"/>
      <c r="E10" s="440"/>
    </row>
    <row r="11" spans="1:6" s="26" customFormat="1" ht="13.8" thickBot="1">
      <c r="A11" s="469"/>
      <c r="B11" s="470" t="s">
        <v>428</v>
      </c>
      <c r="C11" s="471">
        <f>+C12+C13</f>
        <v>0</v>
      </c>
      <c r="D11" s="471">
        <f t="shared" ref="D11:E11" si="0">+D12+D13</f>
        <v>0</v>
      </c>
      <c r="E11" s="472">
        <f t="shared" si="0"/>
        <v>0</v>
      </c>
    </row>
    <row r="12" spans="1:6" s="26" customFormat="1">
      <c r="A12" s="807" t="s">
        <v>516</v>
      </c>
      <c r="B12" s="808"/>
      <c r="C12" s="473">
        <f>+[1]EAI!E33</f>
        <v>0</v>
      </c>
      <c r="D12" s="473">
        <f>+[1]EAI!H33</f>
        <v>0</v>
      </c>
      <c r="E12" s="474">
        <f>+[1]EAI!I33</f>
        <v>0</v>
      </c>
    </row>
    <row r="13" spans="1:6" s="26" customFormat="1" ht="13.8" thickBot="1">
      <c r="A13" s="809" t="s">
        <v>517</v>
      </c>
      <c r="B13" s="810"/>
      <c r="C13" s="475">
        <f>+[1]EAI!E46</f>
        <v>0</v>
      </c>
      <c r="D13" s="475">
        <f>+[1]EAI!H46</f>
        <v>0</v>
      </c>
      <c r="E13" s="476">
        <f>+[1]EAI!I46</f>
        <v>0</v>
      </c>
    </row>
    <row r="14" spans="1:6" s="26" customFormat="1" ht="13.8" thickBot="1">
      <c r="A14" s="477"/>
      <c r="B14" s="470" t="s">
        <v>429</v>
      </c>
      <c r="C14" s="471">
        <f>+C15+C16</f>
        <v>0</v>
      </c>
      <c r="D14" s="471">
        <f t="shared" ref="D14:E14" si="1">+D15+D16</f>
        <v>0</v>
      </c>
      <c r="E14" s="472">
        <f t="shared" si="1"/>
        <v>0</v>
      </c>
    </row>
    <row r="15" spans="1:6" s="26" customFormat="1">
      <c r="A15" s="811" t="s">
        <v>518</v>
      </c>
      <c r="B15" s="812"/>
      <c r="C15" s="473"/>
      <c r="D15" s="473"/>
      <c r="E15" s="474"/>
    </row>
    <row r="16" spans="1:6" s="26" customFormat="1" ht="13.8" thickBot="1">
      <c r="A16" s="813" t="s">
        <v>519</v>
      </c>
      <c r="B16" s="814"/>
      <c r="C16" s="478"/>
      <c r="D16" s="478"/>
      <c r="E16" s="479"/>
    </row>
    <row r="17" spans="1:5" s="26" customFormat="1" ht="13.8" thickBot="1">
      <c r="A17" s="480"/>
      <c r="B17" s="481" t="s">
        <v>430</v>
      </c>
      <c r="C17" s="482">
        <f>+C11-C14</f>
        <v>0</v>
      </c>
      <c r="D17" s="482">
        <f>+D11-D14</f>
        <v>0</v>
      </c>
      <c r="E17" s="483">
        <f>+E11-E14</f>
        <v>0</v>
      </c>
    </row>
    <row r="18" spans="1:5" s="26" customFormat="1" ht="13.8" thickBot="1"/>
    <row r="19" spans="1:5" s="26" customFormat="1" ht="16.2" thickBot="1">
      <c r="A19" s="815" t="s">
        <v>74</v>
      </c>
      <c r="B19" s="816"/>
      <c r="C19" s="484" t="s">
        <v>205</v>
      </c>
      <c r="D19" s="484" t="s">
        <v>208</v>
      </c>
      <c r="E19" s="485" t="s">
        <v>515</v>
      </c>
    </row>
    <row r="20" spans="1:5" s="26" customFormat="1" ht="6.75" customHeight="1">
      <c r="A20" s="486"/>
      <c r="B20" s="487"/>
      <c r="C20" s="487"/>
      <c r="D20" s="487"/>
      <c r="E20" s="488"/>
    </row>
    <row r="21" spans="1:5" s="26" customFormat="1">
      <c r="A21" s="817" t="s">
        <v>431</v>
      </c>
      <c r="B21" s="818"/>
      <c r="C21" s="475">
        <f>+C17</f>
        <v>0</v>
      </c>
      <c r="D21" s="475">
        <f t="shared" ref="D21:E21" si="2">+D17</f>
        <v>0</v>
      </c>
      <c r="E21" s="476">
        <f t="shared" si="2"/>
        <v>0</v>
      </c>
    </row>
    <row r="22" spans="1:5" s="26" customFormat="1" ht="6" customHeight="1">
      <c r="A22" s="489"/>
      <c r="B22" s="490"/>
      <c r="C22" s="475"/>
      <c r="D22" s="475"/>
      <c r="E22" s="476"/>
    </row>
    <row r="23" spans="1:5" s="26" customFormat="1">
      <c r="A23" s="817" t="s">
        <v>432</v>
      </c>
      <c r="B23" s="818"/>
      <c r="C23" s="475"/>
      <c r="D23" s="475"/>
      <c r="E23" s="476"/>
    </row>
    <row r="24" spans="1:5" s="26" customFormat="1" ht="7.5" customHeight="1" thickBot="1">
      <c r="A24" s="491"/>
      <c r="B24" s="492"/>
      <c r="C24" s="478"/>
      <c r="D24" s="478"/>
      <c r="E24" s="479"/>
    </row>
    <row r="25" spans="1:5" s="26" customFormat="1" ht="13.8" thickBot="1">
      <c r="A25" s="491"/>
      <c r="B25" s="481" t="s">
        <v>433</v>
      </c>
      <c r="C25" s="493">
        <f>+C21-C23</f>
        <v>0</v>
      </c>
      <c r="D25" s="493">
        <f t="shared" ref="D25:E25" si="3">+D21-D23</f>
        <v>0</v>
      </c>
      <c r="E25" s="494">
        <f t="shared" si="3"/>
        <v>0</v>
      </c>
    </row>
    <row r="26" spans="1:5" s="26" customFormat="1" ht="13.8" thickBot="1"/>
    <row r="27" spans="1:5" s="26" customFormat="1" ht="16.2" thickBot="1">
      <c r="A27" s="804" t="s">
        <v>74</v>
      </c>
      <c r="B27" s="805"/>
      <c r="C27" s="495" t="s">
        <v>205</v>
      </c>
      <c r="D27" s="495" t="s">
        <v>208</v>
      </c>
      <c r="E27" s="496" t="s">
        <v>515</v>
      </c>
    </row>
    <row r="28" spans="1:5" s="26" customFormat="1" ht="5.25" customHeight="1">
      <c r="A28" s="486"/>
      <c r="B28" s="487"/>
      <c r="C28" s="487"/>
      <c r="D28" s="487"/>
      <c r="E28" s="488"/>
    </row>
    <row r="29" spans="1:5" s="26" customFormat="1">
      <c r="A29" s="817" t="s">
        <v>434</v>
      </c>
      <c r="B29" s="818"/>
      <c r="C29" s="475">
        <f>+[1]EAI!E52</f>
        <v>0</v>
      </c>
      <c r="D29" s="475">
        <f>+[1]EAI!H51</f>
        <v>0</v>
      </c>
      <c r="E29" s="476">
        <f>+[1]EAI!I54</f>
        <v>0</v>
      </c>
    </row>
    <row r="30" spans="1:5" s="26" customFormat="1" ht="5.25" customHeight="1">
      <c r="A30" s="489"/>
      <c r="B30" s="490"/>
      <c r="C30" s="475"/>
      <c r="D30" s="475"/>
      <c r="E30" s="476"/>
    </row>
    <row r="31" spans="1:5" s="26" customFormat="1" ht="13.8" thickBot="1">
      <c r="A31" s="819" t="s">
        <v>435</v>
      </c>
      <c r="B31" s="820"/>
      <c r="C31" s="478"/>
      <c r="D31" s="478"/>
      <c r="E31" s="479"/>
    </row>
    <row r="32" spans="1:5" s="26" customFormat="1" ht="13.5" customHeight="1" thickBot="1">
      <c r="A32" s="424"/>
      <c r="B32" s="497"/>
      <c r="C32" s="475"/>
      <c r="D32" s="475"/>
      <c r="E32" s="475"/>
    </row>
    <row r="33" spans="1:6" s="26" customFormat="1" ht="13.8" thickBot="1">
      <c r="A33" s="477"/>
      <c r="B33" s="470" t="s">
        <v>436</v>
      </c>
      <c r="C33" s="498">
        <f>+C29-C31</f>
        <v>0</v>
      </c>
      <c r="D33" s="498">
        <f t="shared" ref="D33:E33" si="4">+D29-D31</f>
        <v>0</v>
      </c>
      <c r="E33" s="499">
        <f t="shared" si="4"/>
        <v>0</v>
      </c>
    </row>
    <row r="34" spans="1:6" s="26" customFormat="1" ht="15" customHeight="1"/>
    <row r="35" spans="1:6" s="26" customFormat="1" ht="15" customHeight="1">
      <c r="A35" s="16" t="s">
        <v>76</v>
      </c>
      <c r="B35" s="16"/>
      <c r="C35" s="16"/>
      <c r="D35" s="16"/>
      <c r="E35" s="16"/>
    </row>
    <row r="36" spans="1:6" s="26" customFormat="1" ht="45" customHeight="1">
      <c r="B36" s="821" t="s">
        <v>437</v>
      </c>
      <c r="C36" s="821"/>
      <c r="D36" s="821"/>
      <c r="E36" s="821"/>
    </row>
    <row r="37" spans="1:6" s="26" customFormat="1" ht="27" customHeight="1">
      <c r="B37" s="821" t="s">
        <v>438</v>
      </c>
      <c r="C37" s="821"/>
      <c r="D37" s="821"/>
      <c r="E37" s="821"/>
    </row>
    <row r="38" spans="1:6" s="26" customFormat="1">
      <c r="B38" s="822" t="s">
        <v>439</v>
      </c>
      <c r="C38" s="822"/>
      <c r="D38" s="822"/>
      <c r="E38" s="822"/>
    </row>
    <row r="39" spans="1:6" s="26" customFormat="1">
      <c r="B39" s="161"/>
      <c r="C39" s="161"/>
      <c r="D39" s="161"/>
      <c r="E39" s="161"/>
    </row>
    <row r="40" spans="1:6" s="26" customFormat="1">
      <c r="B40" s="161"/>
      <c r="C40" s="161"/>
      <c r="D40" s="161"/>
      <c r="E40" s="161"/>
    </row>
    <row r="41" spans="1:6" s="26" customFormat="1" ht="10.5" customHeight="1">
      <c r="B41" s="33"/>
      <c r="D41" s="33"/>
      <c r="E41" s="33"/>
    </row>
    <row r="42" spans="1:6">
      <c r="B42" s="466" t="str">
        <f>+EN!B39</f>
        <v xml:space="preserve">Sofia Ayala Rodriguez </v>
      </c>
      <c r="C42" s="690" t="s">
        <v>637</v>
      </c>
      <c r="D42" s="690"/>
      <c r="E42" s="690"/>
      <c r="F42" s="275"/>
    </row>
    <row r="43" spans="1:6">
      <c r="B43" s="284" t="str">
        <f>+EN!B40</f>
        <v xml:space="preserve">Rectora </v>
      </c>
      <c r="C43" s="690" t="str">
        <f>+EN!F40</f>
        <v xml:space="preserve">DIRECTOR de Administracion y Finanzas </v>
      </c>
      <c r="D43" s="690"/>
      <c r="E43" s="690"/>
    </row>
  </sheetData>
  <mergeCells count="19">
    <mergeCell ref="C42:E42"/>
    <mergeCell ref="C43:E43"/>
    <mergeCell ref="A29:B29"/>
    <mergeCell ref="A31:B31"/>
    <mergeCell ref="B36:E36"/>
    <mergeCell ref="B37:E37"/>
    <mergeCell ref="B38:E38"/>
    <mergeCell ref="A1:E1"/>
    <mergeCell ref="A27:B27"/>
    <mergeCell ref="A2:E2"/>
    <mergeCell ref="A3:E3"/>
    <mergeCell ref="A9:B9"/>
    <mergeCell ref="A12:B12"/>
    <mergeCell ref="A13:B13"/>
    <mergeCell ref="A15:B15"/>
    <mergeCell ref="A16:B16"/>
    <mergeCell ref="A19:B19"/>
    <mergeCell ref="A21:B21"/>
    <mergeCell ref="A23:B23"/>
  </mergeCells>
  <pageMargins left="1.5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showGridLines="0" zoomScale="85" zoomScaleNormal="85" workbookViewId="0">
      <selection activeCell="H34" sqref="H34"/>
    </sheetView>
  </sheetViews>
  <sheetFormatPr baseColWidth="10" defaultColWidth="11.44140625" defaultRowHeight="13.2"/>
  <cols>
    <col min="1" max="1" width="2.109375" style="26" customWidth="1"/>
    <col min="2" max="3" width="3.6640625" style="275" customWidth="1"/>
    <col min="4" max="4" width="65.6640625" style="275" customWidth="1"/>
    <col min="5" max="5" width="12.6640625" style="275" customWidth="1"/>
    <col min="6" max="6" width="14.33203125" style="275" customWidth="1"/>
    <col min="7" max="10" width="12.6640625" style="275" customWidth="1"/>
    <col min="11" max="11" width="11.44140625" style="275" customWidth="1"/>
    <col min="12" max="12" width="12.88671875" style="275" customWidth="1"/>
    <col min="13" max="13" width="3.109375" style="26" customWidth="1"/>
    <col min="14" max="16384" width="11.44140625" style="275"/>
  </cols>
  <sheetData>
    <row r="1" spans="2:12" ht="6" customHeight="1"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</row>
    <row r="2" spans="2:12" ht="13.5" customHeight="1">
      <c r="B2" s="674" t="s">
        <v>467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</row>
    <row r="3" spans="2:12" ht="20.25" customHeight="1">
      <c r="B3" s="674" t="s">
        <v>532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</row>
    <row r="4" spans="2:12" s="26" customFormat="1" ht="8.25" customHeight="1"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</row>
    <row r="5" spans="2:12" s="26" customFormat="1" ht="24" customHeight="1">
      <c r="D5" s="31" t="s">
        <v>3</v>
      </c>
      <c r="E5" s="640" t="s">
        <v>524</v>
      </c>
      <c r="F5" s="640"/>
      <c r="G5" s="289"/>
      <c r="H5" s="289"/>
      <c r="I5" s="73"/>
      <c r="J5" s="73"/>
      <c r="K5" s="77"/>
      <c r="L5" s="245"/>
    </row>
    <row r="6" spans="2:12" s="26" customFormat="1" ht="8.25" customHeight="1"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</row>
    <row r="7" spans="2:12">
      <c r="B7" s="773" t="s">
        <v>74</v>
      </c>
      <c r="C7" s="829"/>
      <c r="D7" s="774"/>
      <c r="E7" s="772" t="s">
        <v>233</v>
      </c>
      <c r="F7" s="772"/>
      <c r="G7" s="772"/>
      <c r="H7" s="772"/>
      <c r="I7" s="772"/>
      <c r="J7" s="772"/>
      <c r="K7" s="772"/>
      <c r="L7" s="772" t="s">
        <v>227</v>
      </c>
    </row>
    <row r="8" spans="2:12" ht="26.4">
      <c r="B8" s="775"/>
      <c r="C8" s="720"/>
      <c r="D8" s="776"/>
      <c r="E8" s="407" t="s">
        <v>228</v>
      </c>
      <c r="F8" s="407" t="s">
        <v>229</v>
      </c>
      <c r="G8" s="407" t="s">
        <v>207</v>
      </c>
      <c r="H8" s="407" t="s">
        <v>411</v>
      </c>
      <c r="I8" s="407" t="s">
        <v>208</v>
      </c>
      <c r="J8" s="407" t="s">
        <v>412</v>
      </c>
      <c r="K8" s="407" t="s">
        <v>230</v>
      </c>
      <c r="L8" s="772"/>
    </row>
    <row r="9" spans="2:12" ht="15.75" customHeight="1">
      <c r="B9" s="777"/>
      <c r="C9" s="830"/>
      <c r="D9" s="778"/>
      <c r="E9" s="407">
        <v>1</v>
      </c>
      <c r="F9" s="407">
        <v>2</v>
      </c>
      <c r="G9" s="407" t="s">
        <v>231</v>
      </c>
      <c r="H9" s="407">
        <v>4</v>
      </c>
      <c r="I9" s="407">
        <v>5</v>
      </c>
      <c r="J9" s="407">
        <v>6</v>
      </c>
      <c r="K9" s="407">
        <v>7</v>
      </c>
      <c r="L9" s="407" t="s">
        <v>474</v>
      </c>
    </row>
    <row r="10" spans="2:12" ht="15" customHeight="1">
      <c r="B10" s="823" t="s">
        <v>270</v>
      </c>
      <c r="C10" s="810"/>
      <c r="D10" s="824"/>
      <c r="E10" s="500"/>
      <c r="F10" s="501"/>
      <c r="G10" s="501"/>
      <c r="H10" s="501"/>
      <c r="I10" s="501"/>
      <c r="J10" s="501"/>
      <c r="K10" s="501"/>
      <c r="L10" s="501"/>
    </row>
    <row r="11" spans="2:12">
      <c r="B11" s="408"/>
      <c r="C11" s="827" t="s">
        <v>271</v>
      </c>
      <c r="D11" s="828"/>
      <c r="E11" s="502">
        <f>SUM(E12:E13)</f>
        <v>1</v>
      </c>
      <c r="F11" s="502">
        <f t="shared" ref="F11:L11" si="0">SUM(F12:F13)</f>
        <v>5</v>
      </c>
      <c r="G11" s="502">
        <f t="shared" si="0"/>
        <v>6</v>
      </c>
      <c r="H11" s="502">
        <f t="shared" si="0"/>
        <v>6</v>
      </c>
      <c r="I11" s="502">
        <f t="shared" si="0"/>
        <v>5</v>
      </c>
      <c r="J11" s="502">
        <f t="shared" si="0"/>
        <v>4</v>
      </c>
      <c r="K11" s="502">
        <f t="shared" si="0"/>
        <v>4</v>
      </c>
      <c r="L11" s="502">
        <f t="shared" si="0"/>
        <v>1</v>
      </c>
    </row>
    <row r="12" spans="2:12">
      <c r="B12" s="408"/>
      <c r="C12" s="490"/>
      <c r="D12" s="409" t="s">
        <v>272</v>
      </c>
      <c r="E12" s="411">
        <v>1</v>
      </c>
      <c r="F12" s="411">
        <v>5</v>
      </c>
      <c r="G12" s="411">
        <f>+E12+F12</f>
        <v>6</v>
      </c>
      <c r="H12" s="411">
        <v>6</v>
      </c>
      <c r="I12" s="411">
        <v>5</v>
      </c>
      <c r="J12" s="411">
        <v>4</v>
      </c>
      <c r="K12" s="411">
        <v>4</v>
      </c>
      <c r="L12" s="411">
        <f t="shared" ref="L12:L39" si="1">+G12-I12</f>
        <v>1</v>
      </c>
    </row>
    <row r="13" spans="2:12">
      <c r="B13" s="408"/>
      <c r="C13" s="490"/>
      <c r="D13" s="409" t="s">
        <v>273</v>
      </c>
      <c r="E13" s="500"/>
      <c r="F13" s="501"/>
      <c r="G13" s="501"/>
      <c r="H13" s="501"/>
      <c r="I13" s="501"/>
      <c r="J13" s="501"/>
      <c r="K13" s="501"/>
      <c r="L13" s="501">
        <f t="shared" si="1"/>
        <v>0</v>
      </c>
    </row>
    <row r="14" spans="2:12">
      <c r="B14" s="408"/>
      <c r="C14" s="827" t="s">
        <v>274</v>
      </c>
      <c r="D14" s="828"/>
      <c r="E14" s="503">
        <f>SUM(E15:E22)</f>
        <v>0</v>
      </c>
      <c r="F14" s="503">
        <f>SUM(F15:F22)</f>
        <v>0</v>
      </c>
      <c r="G14" s="504"/>
      <c r="H14" s="503"/>
      <c r="I14" s="503">
        <f t="shared" ref="I14:K14" si="2">SUM(I15:I22)</f>
        <v>0</v>
      </c>
      <c r="J14" s="503"/>
      <c r="K14" s="503">
        <f t="shared" si="2"/>
        <v>0</v>
      </c>
      <c r="L14" s="504">
        <f t="shared" si="1"/>
        <v>0</v>
      </c>
    </row>
    <row r="15" spans="2:12">
      <c r="B15" s="408"/>
      <c r="C15" s="490"/>
      <c r="D15" s="409" t="s">
        <v>275</v>
      </c>
      <c r="E15" s="500"/>
      <c r="F15" s="501"/>
      <c r="G15" s="501"/>
      <c r="H15" s="501"/>
      <c r="I15" s="501"/>
      <c r="J15" s="501"/>
      <c r="K15" s="501"/>
      <c r="L15" s="501">
        <f t="shared" si="1"/>
        <v>0</v>
      </c>
    </row>
    <row r="16" spans="2:12">
      <c r="B16" s="408"/>
      <c r="C16" s="490"/>
      <c r="D16" s="409" t="s">
        <v>276</v>
      </c>
      <c r="E16" s="500"/>
      <c r="F16" s="501"/>
      <c r="G16" s="501"/>
      <c r="H16" s="501"/>
      <c r="I16" s="501"/>
      <c r="J16" s="501"/>
      <c r="K16" s="501"/>
      <c r="L16" s="501">
        <f t="shared" si="1"/>
        <v>0</v>
      </c>
    </row>
    <row r="17" spans="2:12">
      <c r="B17" s="408"/>
      <c r="C17" s="490"/>
      <c r="D17" s="409" t="s">
        <v>277</v>
      </c>
      <c r="E17" s="500"/>
      <c r="F17" s="501"/>
      <c r="G17" s="501"/>
      <c r="H17" s="501"/>
      <c r="I17" s="501"/>
      <c r="J17" s="501"/>
      <c r="K17" s="501"/>
      <c r="L17" s="501">
        <f t="shared" si="1"/>
        <v>0</v>
      </c>
    </row>
    <row r="18" spans="2:12">
      <c r="B18" s="408"/>
      <c r="C18" s="490"/>
      <c r="D18" s="409" t="s">
        <v>278</v>
      </c>
      <c r="E18" s="500"/>
      <c r="F18" s="501"/>
      <c r="G18" s="501"/>
      <c r="H18" s="501"/>
      <c r="I18" s="501"/>
      <c r="J18" s="501"/>
      <c r="K18" s="501"/>
      <c r="L18" s="501">
        <f t="shared" si="1"/>
        <v>0</v>
      </c>
    </row>
    <row r="19" spans="2:12">
      <c r="B19" s="408"/>
      <c r="C19" s="490"/>
      <c r="D19" s="409" t="s">
        <v>279</v>
      </c>
      <c r="E19" s="500"/>
      <c r="F19" s="501"/>
      <c r="G19" s="501"/>
      <c r="H19" s="501"/>
      <c r="I19" s="501"/>
      <c r="J19" s="501"/>
      <c r="K19" s="501"/>
      <c r="L19" s="501">
        <f t="shared" si="1"/>
        <v>0</v>
      </c>
    </row>
    <row r="20" spans="2:12">
      <c r="B20" s="408"/>
      <c r="C20" s="490"/>
      <c r="D20" s="409" t="s">
        <v>280</v>
      </c>
      <c r="E20" s="500"/>
      <c r="F20" s="501"/>
      <c r="G20" s="501"/>
      <c r="H20" s="501"/>
      <c r="I20" s="501"/>
      <c r="J20" s="501"/>
      <c r="K20" s="501"/>
      <c r="L20" s="501">
        <f t="shared" si="1"/>
        <v>0</v>
      </c>
    </row>
    <row r="21" spans="2:12">
      <c r="B21" s="408"/>
      <c r="C21" s="490"/>
      <c r="D21" s="409" t="s">
        <v>281</v>
      </c>
      <c r="E21" s="500"/>
      <c r="F21" s="501"/>
      <c r="G21" s="501"/>
      <c r="H21" s="501"/>
      <c r="I21" s="501"/>
      <c r="J21" s="501"/>
      <c r="K21" s="501"/>
      <c r="L21" s="501">
        <f t="shared" si="1"/>
        <v>0</v>
      </c>
    </row>
    <row r="22" spans="2:12">
      <c r="B22" s="408"/>
      <c r="C22" s="490"/>
      <c r="D22" s="409" t="s">
        <v>282</v>
      </c>
      <c r="E22" s="500"/>
      <c r="F22" s="501"/>
      <c r="G22" s="501"/>
      <c r="H22" s="501"/>
      <c r="I22" s="501"/>
      <c r="J22" s="501"/>
      <c r="K22" s="501"/>
      <c r="L22" s="501">
        <f t="shared" si="1"/>
        <v>0</v>
      </c>
    </row>
    <row r="23" spans="2:12">
      <c r="B23" s="408"/>
      <c r="C23" s="827" t="s">
        <v>283</v>
      </c>
      <c r="D23" s="828"/>
      <c r="E23" s="503">
        <f>SUM(E24:E26)</f>
        <v>0</v>
      </c>
      <c r="F23" s="503"/>
      <c r="G23" s="504"/>
      <c r="H23" s="503"/>
      <c r="I23" s="503"/>
      <c r="J23" s="503"/>
      <c r="K23" s="503"/>
      <c r="L23" s="504">
        <f t="shared" si="1"/>
        <v>0</v>
      </c>
    </row>
    <row r="24" spans="2:12">
      <c r="B24" s="408"/>
      <c r="C24" s="490"/>
      <c r="D24" s="409" t="s">
        <v>284</v>
      </c>
      <c r="E24" s="500"/>
      <c r="F24" s="501"/>
      <c r="G24" s="501"/>
      <c r="H24" s="501"/>
      <c r="I24" s="501"/>
      <c r="J24" s="501"/>
      <c r="K24" s="501"/>
      <c r="L24" s="501">
        <f t="shared" si="1"/>
        <v>0</v>
      </c>
    </row>
    <row r="25" spans="2:12">
      <c r="B25" s="408"/>
      <c r="C25" s="490"/>
      <c r="D25" s="409" t="s">
        <v>285</v>
      </c>
      <c r="E25" s="500"/>
      <c r="F25" s="501"/>
      <c r="G25" s="501"/>
      <c r="H25" s="501"/>
      <c r="I25" s="501"/>
      <c r="J25" s="501"/>
      <c r="K25" s="501"/>
      <c r="L25" s="501">
        <f t="shared" si="1"/>
        <v>0</v>
      </c>
    </row>
    <row r="26" spans="2:12">
      <c r="B26" s="408"/>
      <c r="C26" s="490"/>
      <c r="D26" s="409" t="s">
        <v>286</v>
      </c>
      <c r="E26" s="500"/>
      <c r="F26" s="501"/>
      <c r="G26" s="501"/>
      <c r="H26" s="501"/>
      <c r="I26" s="501"/>
      <c r="J26" s="501"/>
      <c r="K26" s="501"/>
      <c r="L26" s="501">
        <f t="shared" si="1"/>
        <v>0</v>
      </c>
    </row>
    <row r="27" spans="2:12">
      <c r="B27" s="408"/>
      <c r="C27" s="827" t="s">
        <v>287</v>
      </c>
      <c r="D27" s="828"/>
      <c r="E27" s="503">
        <f>SUM(E28:E29)</f>
        <v>0</v>
      </c>
      <c r="F27" s="503"/>
      <c r="G27" s="504"/>
      <c r="H27" s="503"/>
      <c r="I27" s="503"/>
      <c r="J27" s="503"/>
      <c r="K27" s="503"/>
      <c r="L27" s="504">
        <f t="shared" si="1"/>
        <v>0</v>
      </c>
    </row>
    <row r="28" spans="2:12">
      <c r="B28" s="408"/>
      <c r="C28" s="490"/>
      <c r="D28" s="409" t="s">
        <v>288</v>
      </c>
      <c r="E28" s="500"/>
      <c r="F28" s="501"/>
      <c r="G28" s="501"/>
      <c r="H28" s="501"/>
      <c r="I28" s="501"/>
      <c r="J28" s="501"/>
      <c r="K28" s="501"/>
      <c r="L28" s="501">
        <f t="shared" si="1"/>
        <v>0</v>
      </c>
    </row>
    <row r="29" spans="2:12">
      <c r="B29" s="408"/>
      <c r="C29" s="490"/>
      <c r="D29" s="409" t="s">
        <v>289</v>
      </c>
      <c r="E29" s="500"/>
      <c r="F29" s="501"/>
      <c r="G29" s="501"/>
      <c r="H29" s="501"/>
      <c r="I29" s="501"/>
      <c r="J29" s="501"/>
      <c r="K29" s="501"/>
      <c r="L29" s="501">
        <f t="shared" si="1"/>
        <v>0</v>
      </c>
    </row>
    <row r="30" spans="2:12">
      <c r="B30" s="408"/>
      <c r="C30" s="827" t="s">
        <v>290</v>
      </c>
      <c r="D30" s="828"/>
      <c r="E30" s="503">
        <f>SUM(E31:E34)</f>
        <v>0</v>
      </c>
      <c r="F30" s="503"/>
      <c r="G30" s="504"/>
      <c r="H30" s="503"/>
      <c r="I30" s="503"/>
      <c r="J30" s="503"/>
      <c r="K30" s="503"/>
      <c r="L30" s="504">
        <f t="shared" si="1"/>
        <v>0</v>
      </c>
    </row>
    <row r="31" spans="2:12">
      <c r="B31" s="408"/>
      <c r="C31" s="490"/>
      <c r="D31" s="409" t="s">
        <v>291</v>
      </c>
      <c r="E31" s="500"/>
      <c r="F31" s="501"/>
      <c r="G31" s="501"/>
      <c r="H31" s="501"/>
      <c r="I31" s="501"/>
      <c r="J31" s="501"/>
      <c r="K31" s="501"/>
      <c r="L31" s="501">
        <f t="shared" si="1"/>
        <v>0</v>
      </c>
    </row>
    <row r="32" spans="2:12">
      <c r="B32" s="408"/>
      <c r="C32" s="490"/>
      <c r="D32" s="409" t="s">
        <v>292</v>
      </c>
      <c r="E32" s="500"/>
      <c r="F32" s="501"/>
      <c r="G32" s="501"/>
      <c r="H32" s="501"/>
      <c r="I32" s="501"/>
      <c r="J32" s="501"/>
      <c r="K32" s="501"/>
      <c r="L32" s="501">
        <f t="shared" si="1"/>
        <v>0</v>
      </c>
    </row>
    <row r="33" spans="1:13">
      <c r="B33" s="408"/>
      <c r="C33" s="490"/>
      <c r="D33" s="409" t="s">
        <v>293</v>
      </c>
      <c r="E33" s="500"/>
      <c r="F33" s="501"/>
      <c r="G33" s="501"/>
      <c r="H33" s="501"/>
      <c r="I33" s="501"/>
      <c r="J33" s="501"/>
      <c r="K33" s="501"/>
      <c r="L33" s="501">
        <f t="shared" si="1"/>
        <v>0</v>
      </c>
    </row>
    <row r="34" spans="1:13">
      <c r="B34" s="408"/>
      <c r="C34" s="490"/>
      <c r="D34" s="409" t="s">
        <v>294</v>
      </c>
      <c r="E34" s="500"/>
      <c r="F34" s="501"/>
      <c r="G34" s="501"/>
      <c r="H34" s="501"/>
      <c r="I34" s="501"/>
      <c r="J34" s="501"/>
      <c r="K34" s="501"/>
      <c r="L34" s="501">
        <f t="shared" si="1"/>
        <v>0</v>
      </c>
    </row>
    <row r="35" spans="1:13">
      <c r="B35" s="408"/>
      <c r="C35" s="827" t="s">
        <v>295</v>
      </c>
      <c r="D35" s="828"/>
      <c r="E35" s="503">
        <f>SUM(E36)</f>
        <v>0</v>
      </c>
      <c r="F35" s="503"/>
      <c r="G35" s="504"/>
      <c r="H35" s="503"/>
      <c r="I35" s="503"/>
      <c r="J35" s="503"/>
      <c r="K35" s="503"/>
      <c r="L35" s="504">
        <f t="shared" si="1"/>
        <v>0</v>
      </c>
    </row>
    <row r="36" spans="1:13">
      <c r="B36" s="408"/>
      <c r="C36" s="490"/>
      <c r="D36" s="409" t="s">
        <v>296</v>
      </c>
      <c r="E36" s="500"/>
      <c r="F36" s="501"/>
      <c r="G36" s="501"/>
      <c r="H36" s="501"/>
      <c r="I36" s="501"/>
      <c r="J36" s="501"/>
      <c r="K36" s="501"/>
      <c r="L36" s="501">
        <f t="shared" si="1"/>
        <v>0</v>
      </c>
    </row>
    <row r="37" spans="1:13" ht="15" customHeight="1">
      <c r="B37" s="823" t="s">
        <v>297</v>
      </c>
      <c r="C37" s="810"/>
      <c r="D37" s="824"/>
      <c r="E37" s="500"/>
      <c r="F37" s="501"/>
      <c r="G37" s="501"/>
      <c r="H37" s="501"/>
      <c r="I37" s="501"/>
      <c r="J37" s="501"/>
      <c r="K37" s="501"/>
      <c r="L37" s="501">
        <f t="shared" si="1"/>
        <v>0</v>
      </c>
    </row>
    <row r="38" spans="1:13" ht="15" customHeight="1">
      <c r="B38" s="823" t="s">
        <v>298</v>
      </c>
      <c r="C38" s="810"/>
      <c r="D38" s="824"/>
      <c r="E38" s="500"/>
      <c r="F38" s="501"/>
      <c r="G38" s="501"/>
      <c r="H38" s="501"/>
      <c r="I38" s="501"/>
      <c r="J38" s="501"/>
      <c r="K38" s="501"/>
      <c r="L38" s="501">
        <f t="shared" si="1"/>
        <v>0</v>
      </c>
    </row>
    <row r="39" spans="1:13" ht="15.75" customHeight="1">
      <c r="B39" s="823" t="s">
        <v>299</v>
      </c>
      <c r="C39" s="810"/>
      <c r="D39" s="824"/>
      <c r="E39" s="500"/>
      <c r="F39" s="501"/>
      <c r="G39" s="501"/>
      <c r="H39" s="501"/>
      <c r="I39" s="501"/>
      <c r="J39" s="501"/>
      <c r="K39" s="501"/>
      <c r="L39" s="501">
        <f t="shared" si="1"/>
        <v>0</v>
      </c>
    </row>
    <row r="40" spans="1:13">
      <c r="B40" s="505"/>
      <c r="C40" s="506"/>
      <c r="D40" s="507"/>
      <c r="E40" s="508"/>
      <c r="F40" s="509"/>
      <c r="G40" s="509"/>
      <c r="H40" s="509"/>
      <c r="I40" s="509"/>
      <c r="J40" s="509"/>
      <c r="K40" s="509"/>
      <c r="L40" s="509"/>
    </row>
    <row r="41" spans="1:13" s="406" customFormat="1" ht="16.5" customHeight="1">
      <c r="A41" s="306"/>
      <c r="B41" s="433"/>
      <c r="C41" s="825" t="s">
        <v>232</v>
      </c>
      <c r="D41" s="826"/>
      <c r="E41" s="510">
        <f>+E11+E14+E23+E27+E30+E35+E37+E38+E39</f>
        <v>1</v>
      </c>
      <c r="F41" s="510">
        <f t="shared" ref="F41:L41" si="3">+F11+F14+F23+F27+F30+F35+F37+F38+F39</f>
        <v>5</v>
      </c>
      <c r="G41" s="510">
        <f t="shared" si="3"/>
        <v>6</v>
      </c>
      <c r="H41" s="510">
        <f t="shared" si="3"/>
        <v>6</v>
      </c>
      <c r="I41" s="510">
        <f t="shared" si="3"/>
        <v>5</v>
      </c>
      <c r="J41" s="510">
        <f t="shared" si="3"/>
        <v>4</v>
      </c>
      <c r="K41" s="510">
        <f t="shared" si="3"/>
        <v>4</v>
      </c>
      <c r="L41" s="510">
        <f t="shared" si="3"/>
        <v>1</v>
      </c>
      <c r="M41" s="306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281"/>
    </row>
    <row r="47" spans="1:13">
      <c r="D47" s="284" t="s">
        <v>77</v>
      </c>
      <c r="G47" s="651" t="s">
        <v>80</v>
      </c>
      <c r="H47" s="651"/>
      <c r="I47" s="651"/>
      <c r="J47" s="651"/>
      <c r="K47" s="651"/>
      <c r="L47" s="651"/>
    </row>
    <row r="48" spans="1:13">
      <c r="D48" s="284" t="s">
        <v>78</v>
      </c>
      <c r="G48" s="652" t="s">
        <v>79</v>
      </c>
      <c r="H48" s="652"/>
      <c r="I48" s="652"/>
      <c r="J48" s="652"/>
      <c r="K48" s="652"/>
      <c r="L48" s="652"/>
    </row>
  </sheetData>
  <mergeCells count="20">
    <mergeCell ref="B10:D10"/>
    <mergeCell ref="C11:D11"/>
    <mergeCell ref="C14:D14"/>
    <mergeCell ref="C23:D23"/>
    <mergeCell ref="C27:D27"/>
    <mergeCell ref="B1:L1"/>
    <mergeCell ref="B2:L2"/>
    <mergeCell ref="B3:L3"/>
    <mergeCell ref="B7:D9"/>
    <mergeCell ref="E7:K7"/>
    <mergeCell ref="L7:L8"/>
    <mergeCell ref="E5:F5"/>
    <mergeCell ref="B39:D39"/>
    <mergeCell ref="C41:D41"/>
    <mergeCell ref="G47:L47"/>
    <mergeCell ref="G48:L48"/>
    <mergeCell ref="C30:D30"/>
    <mergeCell ref="C35:D35"/>
    <mergeCell ref="B37:D37"/>
    <mergeCell ref="B38:D38"/>
  </mergeCells>
  <pageMargins left="0.25" right="0.7" top="0.44" bottom="0.75" header="0.3" footer="0.3"/>
  <pageSetup scale="7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showGridLines="0" topLeftCell="A58" zoomScale="80" zoomScaleNormal="80" zoomScalePageLayoutView="80" workbookViewId="0">
      <selection activeCell="J81" sqref="J81"/>
    </sheetView>
  </sheetViews>
  <sheetFormatPr baseColWidth="10" defaultColWidth="11.44140625" defaultRowHeight="13.2"/>
  <cols>
    <col min="1" max="1" width="4.88671875" style="33" customWidth="1"/>
    <col min="2" max="2" width="27.5546875" style="51" customWidth="1"/>
    <col min="3" max="3" width="37.88671875" style="33" customWidth="1"/>
    <col min="4" max="5" width="21" style="33" customWidth="1"/>
    <col min="6" max="6" width="11" style="105" customWidth="1"/>
    <col min="7" max="8" width="27.5546875" style="33" customWidth="1"/>
    <col min="9" max="10" width="21" style="33" customWidth="1"/>
    <col min="11" max="11" width="4.88671875" style="26" customWidth="1"/>
    <col min="12" max="12" width="1.6640625" style="94" customWidth="1"/>
    <col min="13" max="16384" width="11.44140625" style="33"/>
  </cols>
  <sheetData>
    <row r="1" spans="1:12" ht="6" customHeight="1">
      <c r="A1" s="90"/>
      <c r="B1" s="91"/>
      <c r="C1" s="90"/>
      <c r="D1" s="90"/>
      <c r="E1" s="90"/>
      <c r="F1" s="92"/>
      <c r="G1" s="90"/>
      <c r="H1" s="90"/>
      <c r="I1" s="90"/>
      <c r="J1" s="90"/>
      <c r="K1" s="90"/>
      <c r="L1" s="51"/>
    </row>
    <row r="2" spans="1:12" ht="14.1" customHeight="1">
      <c r="A2" s="90"/>
      <c r="B2" s="93"/>
      <c r="C2" s="639" t="s">
        <v>450</v>
      </c>
      <c r="D2" s="639"/>
      <c r="E2" s="639"/>
      <c r="F2" s="639"/>
      <c r="G2" s="639"/>
      <c r="H2" s="639"/>
      <c r="I2" s="639"/>
      <c r="J2" s="93"/>
      <c r="K2" s="93"/>
    </row>
    <row r="3" spans="1:12" ht="14.1" customHeight="1">
      <c r="A3" s="90"/>
      <c r="B3" s="93"/>
      <c r="C3" s="639" t="s">
        <v>521</v>
      </c>
      <c r="D3" s="639"/>
      <c r="E3" s="639"/>
      <c r="F3" s="639"/>
      <c r="G3" s="639"/>
      <c r="H3" s="639"/>
      <c r="I3" s="639"/>
      <c r="J3" s="93"/>
      <c r="K3" s="93"/>
    </row>
    <row r="4" spans="1:12" ht="14.1" customHeight="1">
      <c r="A4" s="90"/>
      <c r="B4" s="95"/>
      <c r="C4" s="639" t="s">
        <v>0</v>
      </c>
      <c r="D4" s="639"/>
      <c r="E4" s="639"/>
      <c r="F4" s="639"/>
      <c r="G4" s="639"/>
      <c r="H4" s="639"/>
      <c r="I4" s="639"/>
      <c r="J4" s="95"/>
      <c r="K4" s="95"/>
    </row>
    <row r="5" spans="1:12" ht="26.25" customHeight="1">
      <c r="A5" s="96"/>
      <c r="B5" s="31"/>
      <c r="C5" s="32"/>
      <c r="D5" s="31" t="s">
        <v>3</v>
      </c>
      <c r="E5" s="640" t="s">
        <v>566</v>
      </c>
      <c r="F5" s="640"/>
      <c r="G5" s="640"/>
      <c r="H5" s="32"/>
      <c r="I5" s="32"/>
      <c r="J5" s="32"/>
      <c r="K5" s="33"/>
    </row>
    <row r="6" spans="1:12" ht="3" customHeight="1">
      <c r="A6" s="97"/>
      <c r="B6" s="97"/>
      <c r="C6" s="97"/>
      <c r="D6" s="97"/>
      <c r="E6" s="97"/>
      <c r="F6" s="98"/>
      <c r="G6" s="97"/>
      <c r="H6" s="97"/>
      <c r="I6" s="97"/>
      <c r="J6" s="97"/>
      <c r="K6" s="33"/>
      <c r="L6" s="51"/>
    </row>
    <row r="7" spans="1:12" ht="3" customHeight="1">
      <c r="A7" s="97"/>
      <c r="B7" s="97"/>
      <c r="C7" s="97"/>
      <c r="D7" s="97"/>
      <c r="E7" s="97"/>
      <c r="F7" s="98"/>
      <c r="G7" s="97"/>
      <c r="H7" s="97"/>
      <c r="I7" s="97"/>
      <c r="J7" s="97"/>
    </row>
    <row r="8" spans="1:12" s="101" customFormat="1" ht="15" customHeight="1">
      <c r="A8" s="655"/>
      <c r="B8" s="657" t="s">
        <v>75</v>
      </c>
      <c r="C8" s="657"/>
      <c r="D8" s="564" t="s">
        <v>4</v>
      </c>
      <c r="E8" s="564"/>
      <c r="F8" s="659"/>
      <c r="G8" s="657" t="s">
        <v>75</v>
      </c>
      <c r="H8" s="657"/>
      <c r="I8" s="564" t="s">
        <v>4</v>
      </c>
      <c r="J8" s="564"/>
      <c r="K8" s="99"/>
      <c r="L8" s="100"/>
    </row>
    <row r="9" spans="1:12" s="101" customFormat="1" ht="15" customHeight="1">
      <c r="A9" s="656"/>
      <c r="B9" s="658"/>
      <c r="C9" s="658"/>
      <c r="D9" s="102">
        <v>2016</v>
      </c>
      <c r="E9" s="102">
        <v>2015</v>
      </c>
      <c r="F9" s="660"/>
      <c r="G9" s="658"/>
      <c r="H9" s="658"/>
      <c r="I9" s="102">
        <v>2016</v>
      </c>
      <c r="J9" s="102">
        <v>2015</v>
      </c>
      <c r="K9" s="103"/>
      <c r="L9" s="100"/>
    </row>
    <row r="10" spans="1:12" ht="3" customHeight="1">
      <c r="A10" s="565"/>
      <c r="B10" s="97"/>
      <c r="C10" s="97"/>
      <c r="D10" s="97"/>
      <c r="E10" s="97"/>
      <c r="F10" s="98"/>
      <c r="G10" s="97"/>
      <c r="H10" s="97"/>
      <c r="I10" s="97"/>
      <c r="J10" s="97"/>
      <c r="K10" s="48"/>
      <c r="L10" s="51"/>
    </row>
    <row r="11" spans="1:12" ht="3" customHeight="1">
      <c r="A11" s="565"/>
      <c r="B11" s="97"/>
      <c r="C11" s="97"/>
      <c r="D11" s="97"/>
      <c r="E11" s="97"/>
      <c r="F11" s="98"/>
      <c r="G11" s="97"/>
      <c r="H11" s="97"/>
      <c r="I11" s="97"/>
      <c r="J11" s="97"/>
      <c r="K11" s="48"/>
    </row>
    <row r="12" spans="1:12">
      <c r="A12" s="123"/>
      <c r="B12" s="643" t="s">
        <v>5</v>
      </c>
      <c r="C12" s="643"/>
      <c r="D12" s="104"/>
      <c r="E12" s="60"/>
      <c r="G12" s="643" t="s">
        <v>6</v>
      </c>
      <c r="H12" s="643"/>
      <c r="I12" s="86"/>
      <c r="J12" s="86"/>
      <c r="K12" s="48"/>
    </row>
    <row r="13" spans="1:12" ht="5.0999999999999996" customHeight="1">
      <c r="A13" s="123"/>
      <c r="B13" s="59"/>
      <c r="C13" s="86"/>
      <c r="D13" s="50"/>
      <c r="E13" s="50"/>
      <c r="G13" s="59"/>
      <c r="H13" s="86"/>
      <c r="I13" s="55"/>
      <c r="J13" s="55"/>
      <c r="K13" s="48"/>
    </row>
    <row r="14" spans="1:12">
      <c r="A14" s="123"/>
      <c r="B14" s="645" t="s">
        <v>7</v>
      </c>
      <c r="C14" s="645"/>
      <c r="D14" s="50"/>
      <c r="E14" s="50"/>
      <c r="G14" s="645" t="s">
        <v>8</v>
      </c>
      <c r="H14" s="645"/>
      <c r="I14" s="50"/>
      <c r="J14" s="50"/>
      <c r="K14" s="48"/>
    </row>
    <row r="15" spans="1:12" ht="5.0999999999999996" customHeight="1">
      <c r="A15" s="123"/>
      <c r="B15" s="71"/>
      <c r="C15" s="63"/>
      <c r="D15" s="50"/>
      <c r="E15" s="50"/>
      <c r="G15" s="71"/>
      <c r="H15" s="63"/>
      <c r="I15" s="50"/>
      <c r="J15" s="50"/>
      <c r="K15" s="48"/>
    </row>
    <row r="16" spans="1:12">
      <c r="A16" s="123"/>
      <c r="B16" s="641" t="s">
        <v>9</v>
      </c>
      <c r="C16" s="641"/>
      <c r="D16" s="62">
        <v>18741635.52</v>
      </c>
      <c r="E16" s="62">
        <v>39203979.079999998</v>
      </c>
      <c r="G16" s="641" t="s">
        <v>10</v>
      </c>
      <c r="H16" s="641"/>
      <c r="I16" s="62">
        <v>19862606.850000001</v>
      </c>
      <c r="J16" s="62">
        <v>4061020.51</v>
      </c>
      <c r="K16" s="48"/>
    </row>
    <row r="17" spans="1:11">
      <c r="A17" s="123"/>
      <c r="B17" s="641" t="s">
        <v>11</v>
      </c>
      <c r="C17" s="641"/>
      <c r="D17" s="62">
        <v>82709179.120000005</v>
      </c>
      <c r="E17" s="62">
        <v>69674098.700000003</v>
      </c>
      <c r="G17" s="641" t="s">
        <v>12</v>
      </c>
      <c r="H17" s="641"/>
      <c r="I17" s="62">
        <v>0</v>
      </c>
      <c r="J17" s="62">
        <v>0</v>
      </c>
      <c r="K17" s="48"/>
    </row>
    <row r="18" spans="1:11">
      <c r="A18" s="123"/>
      <c r="B18" s="641" t="s">
        <v>13</v>
      </c>
      <c r="C18" s="641"/>
      <c r="D18" s="62">
        <v>13037153.17</v>
      </c>
      <c r="E18" s="62">
        <v>4745103.95</v>
      </c>
      <c r="G18" s="641" t="s">
        <v>14</v>
      </c>
      <c r="H18" s="641"/>
      <c r="I18" s="62">
        <v>0</v>
      </c>
      <c r="J18" s="62">
        <v>0</v>
      </c>
      <c r="K18" s="48"/>
    </row>
    <row r="19" spans="1:11">
      <c r="A19" s="123"/>
      <c r="B19" s="641" t="s">
        <v>15</v>
      </c>
      <c r="C19" s="641"/>
      <c r="D19" s="62">
        <v>239788.12</v>
      </c>
      <c r="E19" s="62">
        <v>239788.12</v>
      </c>
      <c r="G19" s="641" t="s">
        <v>16</v>
      </c>
      <c r="H19" s="641"/>
      <c r="I19" s="62">
        <v>0</v>
      </c>
      <c r="J19" s="62">
        <v>0</v>
      </c>
      <c r="K19" s="48"/>
    </row>
    <row r="20" spans="1:11">
      <c r="A20" s="123"/>
      <c r="B20" s="641" t="s">
        <v>17</v>
      </c>
      <c r="C20" s="641"/>
      <c r="D20" s="62">
        <v>260329.38</v>
      </c>
      <c r="E20" s="62">
        <v>134329.38</v>
      </c>
      <c r="G20" s="641" t="s">
        <v>18</v>
      </c>
      <c r="H20" s="641"/>
      <c r="I20" s="62">
        <v>0</v>
      </c>
      <c r="J20" s="62">
        <v>0</v>
      </c>
      <c r="K20" s="48"/>
    </row>
    <row r="21" spans="1:11" ht="25.5" customHeight="1">
      <c r="A21" s="123"/>
      <c r="B21" s="641" t="s">
        <v>19</v>
      </c>
      <c r="C21" s="641"/>
      <c r="D21" s="62">
        <v>0</v>
      </c>
      <c r="E21" s="62">
        <v>0</v>
      </c>
      <c r="G21" s="644" t="s">
        <v>20</v>
      </c>
      <c r="H21" s="644"/>
      <c r="I21" s="62">
        <v>72290</v>
      </c>
      <c r="J21" s="62">
        <v>74600</v>
      </c>
      <c r="K21" s="48"/>
    </row>
    <row r="22" spans="1:11">
      <c r="A22" s="123"/>
      <c r="B22" s="641" t="s">
        <v>21</v>
      </c>
      <c r="C22" s="641"/>
      <c r="D22" s="62">
        <v>86519.35</v>
      </c>
      <c r="E22" s="62">
        <v>64084</v>
      </c>
      <c r="G22" s="641" t="s">
        <v>22</v>
      </c>
      <c r="H22" s="641"/>
      <c r="I22" s="62">
        <v>0</v>
      </c>
      <c r="J22" s="62">
        <v>0</v>
      </c>
      <c r="K22" s="48"/>
    </row>
    <row r="23" spans="1:11">
      <c r="A23" s="123"/>
      <c r="B23" s="106"/>
      <c r="C23" s="107"/>
      <c r="D23" s="108"/>
      <c r="E23" s="108"/>
      <c r="G23" s="641" t="s">
        <v>23</v>
      </c>
      <c r="H23" s="641"/>
      <c r="I23" s="62">
        <v>1076236.67</v>
      </c>
      <c r="J23" s="62">
        <v>7890347.6699999999</v>
      </c>
      <c r="K23" s="48"/>
    </row>
    <row r="24" spans="1:11">
      <c r="A24" s="150"/>
      <c r="B24" s="645" t="s">
        <v>24</v>
      </c>
      <c r="C24" s="645"/>
      <c r="D24" s="109">
        <f>SUM(D16:D22)</f>
        <v>115074604.66</v>
      </c>
      <c r="E24" s="109">
        <f>SUM(E16:E22)</f>
        <v>114061383.23</v>
      </c>
      <c r="F24" s="110"/>
      <c r="G24" s="59"/>
      <c r="H24" s="86"/>
      <c r="I24" s="67"/>
      <c r="J24" s="67"/>
      <c r="K24" s="48"/>
    </row>
    <row r="25" spans="1:11">
      <c r="A25" s="150"/>
      <c r="B25" s="59"/>
      <c r="C25" s="111"/>
      <c r="D25" s="67"/>
      <c r="E25" s="67"/>
      <c r="F25" s="110"/>
      <c r="G25" s="645" t="s">
        <v>25</v>
      </c>
      <c r="H25" s="645"/>
      <c r="I25" s="109">
        <f>SUM(I16:I23)</f>
        <v>21011133.520000003</v>
      </c>
      <c r="J25" s="109">
        <f>SUM(J16:J23)</f>
        <v>12025968.18</v>
      </c>
      <c r="K25" s="48"/>
    </row>
    <row r="26" spans="1:11">
      <c r="A26" s="123"/>
      <c r="B26" s="106"/>
      <c r="C26" s="106"/>
      <c r="D26" s="108"/>
      <c r="E26" s="108"/>
      <c r="G26" s="112"/>
      <c r="H26" s="107"/>
      <c r="I26" s="108"/>
      <c r="J26" s="108"/>
      <c r="K26" s="48"/>
    </row>
    <row r="27" spans="1:11">
      <c r="A27" s="123"/>
      <c r="B27" s="645" t="s">
        <v>26</v>
      </c>
      <c r="C27" s="645"/>
      <c r="D27" s="50"/>
      <c r="E27" s="50"/>
      <c r="G27" s="645" t="s">
        <v>27</v>
      </c>
      <c r="H27" s="645"/>
      <c r="I27" s="50"/>
      <c r="J27" s="50"/>
      <c r="K27" s="48"/>
    </row>
    <row r="28" spans="1:11">
      <c r="A28" s="123"/>
      <c r="B28" s="106"/>
      <c r="C28" s="106"/>
      <c r="D28" s="108"/>
      <c r="E28" s="108"/>
      <c r="G28" s="106"/>
      <c r="H28" s="107"/>
      <c r="I28" s="108"/>
      <c r="J28" s="108"/>
      <c r="K28" s="48"/>
    </row>
    <row r="29" spans="1:11">
      <c r="A29" s="123"/>
      <c r="B29" s="641" t="s">
        <v>28</v>
      </c>
      <c r="C29" s="641"/>
      <c r="D29" s="62">
        <v>0</v>
      </c>
      <c r="E29" s="62">
        <v>0</v>
      </c>
      <c r="G29" s="641" t="s">
        <v>29</v>
      </c>
      <c r="H29" s="641"/>
      <c r="I29" s="62">
        <v>0</v>
      </c>
      <c r="J29" s="62">
        <v>0</v>
      </c>
      <c r="K29" s="48"/>
    </row>
    <row r="30" spans="1:11">
      <c r="A30" s="123"/>
      <c r="B30" s="641" t="s">
        <v>30</v>
      </c>
      <c r="C30" s="641"/>
      <c r="D30" s="62">
        <v>0</v>
      </c>
      <c r="E30" s="62">
        <v>0</v>
      </c>
      <c r="G30" s="641" t="s">
        <v>31</v>
      </c>
      <c r="H30" s="641"/>
      <c r="I30" s="62">
        <v>0</v>
      </c>
      <c r="J30" s="62">
        <v>0</v>
      </c>
      <c r="K30" s="48"/>
    </row>
    <row r="31" spans="1:11">
      <c r="A31" s="123"/>
      <c r="B31" s="641" t="s">
        <v>32</v>
      </c>
      <c r="C31" s="641"/>
      <c r="D31" s="62">
        <v>232339987.15000001</v>
      </c>
      <c r="E31" s="62">
        <v>226831445.66999999</v>
      </c>
      <c r="G31" s="641" t="s">
        <v>33</v>
      </c>
      <c r="H31" s="641"/>
      <c r="I31" s="62">
        <v>0</v>
      </c>
      <c r="J31" s="62">
        <v>0</v>
      </c>
      <c r="K31" s="48"/>
    </row>
    <row r="32" spans="1:11">
      <c r="A32" s="123"/>
      <c r="B32" s="641" t="s">
        <v>34</v>
      </c>
      <c r="C32" s="641"/>
      <c r="D32" s="62">
        <v>200413342.59999999</v>
      </c>
      <c r="E32" s="62">
        <v>188165675.19</v>
      </c>
      <c r="G32" s="641" t="s">
        <v>35</v>
      </c>
      <c r="H32" s="641"/>
      <c r="I32" s="62">
        <v>0</v>
      </c>
      <c r="J32" s="62">
        <v>0</v>
      </c>
      <c r="K32" s="48"/>
    </row>
    <row r="33" spans="1:11" ht="26.25" customHeight="1">
      <c r="A33" s="123"/>
      <c r="B33" s="641" t="s">
        <v>36</v>
      </c>
      <c r="C33" s="641"/>
      <c r="D33" s="62">
        <v>2442117.84</v>
      </c>
      <c r="E33" s="62">
        <v>2442117.84</v>
      </c>
      <c r="G33" s="644" t="s">
        <v>37</v>
      </c>
      <c r="H33" s="644"/>
      <c r="I33" s="62">
        <v>0</v>
      </c>
      <c r="J33" s="62">
        <v>0</v>
      </c>
      <c r="K33" s="48"/>
    </row>
    <row r="34" spans="1:11">
      <c r="A34" s="123"/>
      <c r="B34" s="641" t="s">
        <v>38</v>
      </c>
      <c r="C34" s="641"/>
      <c r="D34" s="62">
        <v>-210141910.00999999</v>
      </c>
      <c r="E34" s="62">
        <v>-196816246.90000001</v>
      </c>
      <c r="G34" s="641" t="s">
        <v>39</v>
      </c>
      <c r="H34" s="641"/>
      <c r="I34" s="62">
        <v>1598212</v>
      </c>
      <c r="J34" s="62">
        <v>1884497.9199999999</v>
      </c>
      <c r="K34" s="48"/>
    </row>
    <row r="35" spans="1:11">
      <c r="A35" s="123"/>
      <c r="B35" s="641" t="s">
        <v>40</v>
      </c>
      <c r="C35" s="641"/>
      <c r="D35" s="62">
        <v>2927584.04</v>
      </c>
      <c r="E35" s="62">
        <v>2927584.04</v>
      </c>
      <c r="G35" s="106"/>
      <c r="H35" s="107"/>
      <c r="I35" s="108"/>
      <c r="J35" s="108"/>
      <c r="K35" s="48"/>
    </row>
    <row r="36" spans="1:11">
      <c r="A36" s="123"/>
      <c r="B36" s="641" t="s">
        <v>41</v>
      </c>
      <c r="C36" s="641"/>
      <c r="D36" s="62">
        <v>0</v>
      </c>
      <c r="E36" s="62">
        <v>0</v>
      </c>
      <c r="G36" s="645" t="s">
        <v>42</v>
      </c>
      <c r="H36" s="645"/>
      <c r="I36" s="109">
        <f>SUM(I29:I34)</f>
        <v>1598212</v>
      </c>
      <c r="J36" s="109">
        <f>SUM(J29:J34)</f>
        <v>1884497.9199999999</v>
      </c>
      <c r="K36" s="48"/>
    </row>
    <row r="37" spans="1:11">
      <c r="A37" s="123"/>
      <c r="B37" s="641" t="s">
        <v>43</v>
      </c>
      <c r="C37" s="641"/>
      <c r="D37" s="62">
        <v>0</v>
      </c>
      <c r="E37" s="62">
        <v>0</v>
      </c>
      <c r="G37" s="59"/>
      <c r="H37" s="111"/>
      <c r="I37" s="67"/>
      <c r="J37" s="67"/>
      <c r="K37" s="48"/>
    </row>
    <row r="38" spans="1:11">
      <c r="A38" s="123"/>
      <c r="B38" s="106"/>
      <c r="C38" s="107"/>
      <c r="D38" s="108"/>
      <c r="E38" s="108"/>
      <c r="G38" s="645" t="s">
        <v>188</v>
      </c>
      <c r="H38" s="645"/>
      <c r="I38" s="109">
        <f>I25+I36</f>
        <v>22609345.520000003</v>
      </c>
      <c r="J38" s="109">
        <f>J25+J36</f>
        <v>13910466.1</v>
      </c>
      <c r="K38" s="48"/>
    </row>
    <row r="39" spans="1:11">
      <c r="A39" s="150"/>
      <c r="B39" s="645" t="s">
        <v>45</v>
      </c>
      <c r="C39" s="645"/>
      <c r="D39" s="109">
        <f>SUM(D29:D37)</f>
        <v>227981121.61999997</v>
      </c>
      <c r="E39" s="109">
        <f>SUM(E29:E37)</f>
        <v>223550575.83999997</v>
      </c>
      <c r="F39" s="110"/>
      <c r="G39" s="59"/>
      <c r="H39" s="113"/>
      <c r="I39" s="67"/>
      <c r="J39" s="67"/>
      <c r="K39" s="48"/>
    </row>
    <row r="40" spans="1:11">
      <c r="A40" s="123"/>
      <c r="B40" s="106"/>
      <c r="C40" s="59"/>
      <c r="D40" s="108"/>
      <c r="E40" s="108"/>
      <c r="G40" s="643" t="s">
        <v>46</v>
      </c>
      <c r="H40" s="643"/>
      <c r="I40" s="108"/>
      <c r="J40" s="108"/>
      <c r="K40" s="48"/>
    </row>
    <row r="41" spans="1:11">
      <c r="A41" s="123"/>
      <c r="B41" s="645" t="s">
        <v>189</v>
      </c>
      <c r="C41" s="645"/>
      <c r="D41" s="109">
        <f>D24+D39</f>
        <v>343055726.27999997</v>
      </c>
      <c r="E41" s="109">
        <f>E24+E39</f>
        <v>337611959.06999999</v>
      </c>
      <c r="G41" s="59"/>
      <c r="H41" s="113"/>
      <c r="I41" s="108"/>
      <c r="J41" s="108"/>
      <c r="K41" s="48"/>
    </row>
    <row r="42" spans="1:11">
      <c r="A42" s="123"/>
      <c r="B42" s="106"/>
      <c r="C42" s="106"/>
      <c r="D42" s="108"/>
      <c r="E42" s="108"/>
      <c r="G42" s="645" t="s">
        <v>48</v>
      </c>
      <c r="H42" s="645"/>
      <c r="I42" s="109">
        <f>SUM(I44:I46)</f>
        <v>317263141.83999997</v>
      </c>
      <c r="J42" s="109">
        <f>SUM(J44:J46)</f>
        <v>283833525.48000002</v>
      </c>
      <c r="K42" s="48"/>
    </row>
    <row r="43" spans="1:11">
      <c r="A43" s="123"/>
      <c r="B43" s="106"/>
      <c r="C43" s="106"/>
      <c r="D43" s="108"/>
      <c r="E43" s="108"/>
      <c r="G43" s="106"/>
      <c r="H43" s="60"/>
      <c r="I43" s="108"/>
      <c r="J43" s="108"/>
      <c r="K43" s="48"/>
    </row>
    <row r="44" spans="1:11">
      <c r="A44" s="123"/>
      <c r="B44" s="106"/>
      <c r="C44" s="106"/>
      <c r="D44" s="108"/>
      <c r="E44" s="108"/>
      <c r="G44" s="641" t="s">
        <v>49</v>
      </c>
      <c r="H44" s="641"/>
      <c r="I44" s="62">
        <v>294404727.63999999</v>
      </c>
      <c r="J44" s="62">
        <v>260975111.28</v>
      </c>
      <c r="K44" s="48"/>
    </row>
    <row r="45" spans="1:11">
      <c r="A45" s="123"/>
      <c r="B45" s="106"/>
      <c r="C45" s="654"/>
      <c r="D45" s="654"/>
      <c r="E45" s="108"/>
      <c r="G45" s="641" t="s">
        <v>50</v>
      </c>
      <c r="H45" s="641"/>
      <c r="I45" s="62">
        <v>22858414.199999999</v>
      </c>
      <c r="J45" s="62">
        <v>22858414.199999999</v>
      </c>
      <c r="K45" s="48"/>
    </row>
    <row r="46" spans="1:11">
      <c r="A46" s="123"/>
      <c r="B46" s="106"/>
      <c r="C46" s="654"/>
      <c r="D46" s="654"/>
      <c r="E46" s="108"/>
      <c r="G46" s="641" t="s">
        <v>51</v>
      </c>
      <c r="H46" s="641"/>
      <c r="I46" s="62">
        <v>0</v>
      </c>
      <c r="J46" s="62">
        <v>0</v>
      </c>
      <c r="K46" s="48"/>
    </row>
    <row r="47" spans="1:11">
      <c r="A47" s="123"/>
      <c r="B47" s="106"/>
      <c r="C47" s="654"/>
      <c r="D47" s="654"/>
      <c r="E47" s="108"/>
      <c r="G47" s="106"/>
      <c r="H47" s="60"/>
      <c r="I47" s="108"/>
      <c r="J47" s="108"/>
      <c r="K47" s="48"/>
    </row>
    <row r="48" spans="1:11">
      <c r="A48" s="123"/>
      <c r="B48" s="106"/>
      <c r="C48" s="654"/>
      <c r="D48" s="654"/>
      <c r="E48" s="108"/>
      <c r="G48" s="645" t="s">
        <v>52</v>
      </c>
      <c r="H48" s="645"/>
      <c r="I48" s="109">
        <f>SUM(I50:I54)</f>
        <v>3183238.92</v>
      </c>
      <c r="J48" s="109">
        <f>SUM(J50:J54)</f>
        <v>39867967.490000002</v>
      </c>
      <c r="K48" s="48"/>
    </row>
    <row r="49" spans="1:11">
      <c r="A49" s="123"/>
      <c r="B49" s="106"/>
      <c r="C49" s="654"/>
      <c r="D49" s="654"/>
      <c r="E49" s="108"/>
      <c r="G49" s="59"/>
      <c r="H49" s="60"/>
      <c r="I49" s="114"/>
      <c r="J49" s="114"/>
      <c r="K49" s="48"/>
    </row>
    <row r="50" spans="1:11">
      <c r="A50" s="123"/>
      <c r="B50" s="106"/>
      <c r="C50" s="654"/>
      <c r="D50" s="654"/>
      <c r="E50" s="108"/>
      <c r="G50" s="641" t="s">
        <v>53</v>
      </c>
      <c r="H50" s="641"/>
      <c r="I50" s="62">
        <v>-356985.66</v>
      </c>
      <c r="J50" s="62">
        <v>-12609596.5</v>
      </c>
      <c r="K50" s="48"/>
    </row>
    <row r="51" spans="1:11">
      <c r="A51" s="123"/>
      <c r="B51" s="106"/>
      <c r="C51" s="654"/>
      <c r="D51" s="654"/>
      <c r="E51" s="108"/>
      <c r="G51" s="641" t="s">
        <v>54</v>
      </c>
      <c r="H51" s="641"/>
      <c r="I51" s="62">
        <v>2643123.9300000002</v>
      </c>
      <c r="J51" s="62">
        <v>51580463.340000004</v>
      </c>
      <c r="K51" s="48"/>
    </row>
    <row r="52" spans="1:11">
      <c r="A52" s="123"/>
      <c r="B52" s="106"/>
      <c r="C52" s="654"/>
      <c r="D52" s="654"/>
      <c r="E52" s="108"/>
      <c r="G52" s="641" t="s">
        <v>55</v>
      </c>
      <c r="H52" s="641"/>
      <c r="I52" s="62">
        <v>0</v>
      </c>
      <c r="J52" s="62">
        <v>0</v>
      </c>
      <c r="K52" s="48"/>
    </row>
    <row r="53" spans="1:11">
      <c r="A53" s="123"/>
      <c r="B53" s="106"/>
      <c r="C53" s="106"/>
      <c r="D53" s="108"/>
      <c r="E53" s="108"/>
      <c r="G53" s="641" t="s">
        <v>56</v>
      </c>
      <c r="H53" s="641"/>
      <c r="I53" s="62">
        <v>0</v>
      </c>
      <c r="J53" s="62">
        <v>0</v>
      </c>
      <c r="K53" s="48"/>
    </row>
    <row r="54" spans="1:11">
      <c r="A54" s="123"/>
      <c r="B54" s="106"/>
      <c r="C54" s="106"/>
      <c r="D54" s="108"/>
      <c r="E54" s="108"/>
      <c r="G54" s="641" t="s">
        <v>57</v>
      </c>
      <c r="H54" s="641"/>
      <c r="I54" s="62">
        <v>897100.65</v>
      </c>
      <c r="J54" s="62">
        <v>897100.65</v>
      </c>
      <c r="K54" s="48"/>
    </row>
    <row r="55" spans="1:11">
      <c r="A55" s="123"/>
      <c r="B55" s="106"/>
      <c r="C55" s="106"/>
      <c r="D55" s="108"/>
      <c r="E55" s="108"/>
      <c r="G55" s="106"/>
      <c r="H55" s="60"/>
      <c r="I55" s="108"/>
      <c r="J55" s="108"/>
      <c r="K55" s="48"/>
    </row>
    <row r="56" spans="1:11" ht="25.5" customHeight="1">
      <c r="A56" s="123"/>
      <c r="B56" s="106"/>
      <c r="C56" s="106"/>
      <c r="D56" s="108"/>
      <c r="E56" s="108"/>
      <c r="G56" s="645" t="s">
        <v>58</v>
      </c>
      <c r="H56" s="645"/>
      <c r="I56" s="109">
        <f>SUM(I58:I59)</f>
        <v>0</v>
      </c>
      <c r="J56" s="109">
        <f>SUM(J58:J59)</f>
        <v>0</v>
      </c>
      <c r="K56" s="48"/>
    </row>
    <row r="57" spans="1:11">
      <c r="A57" s="123"/>
      <c r="B57" s="106"/>
      <c r="C57" s="106"/>
      <c r="D57" s="108"/>
      <c r="E57" s="108"/>
      <c r="G57" s="106"/>
      <c r="H57" s="60"/>
      <c r="I57" s="108"/>
      <c r="J57" s="108"/>
      <c r="K57" s="48"/>
    </row>
    <row r="58" spans="1:11">
      <c r="A58" s="123"/>
      <c r="B58" s="106"/>
      <c r="C58" s="106"/>
      <c r="D58" s="108"/>
      <c r="E58" s="108"/>
      <c r="G58" s="641" t="s">
        <v>59</v>
      </c>
      <c r="H58" s="641"/>
      <c r="I58" s="62">
        <v>0</v>
      </c>
      <c r="J58" s="62">
        <v>0</v>
      </c>
      <c r="K58" s="48"/>
    </row>
    <row r="59" spans="1:11">
      <c r="A59" s="123"/>
      <c r="B59" s="106"/>
      <c r="C59" s="106"/>
      <c r="D59" s="108"/>
      <c r="E59" s="108"/>
      <c r="G59" s="641" t="s">
        <v>60</v>
      </c>
      <c r="H59" s="641"/>
      <c r="I59" s="62">
        <v>0</v>
      </c>
      <c r="J59" s="62">
        <v>0</v>
      </c>
      <c r="K59" s="48"/>
    </row>
    <row r="60" spans="1:11" ht="9.9" customHeight="1">
      <c r="A60" s="123"/>
      <c r="B60" s="106"/>
      <c r="C60" s="106"/>
      <c r="D60" s="108"/>
      <c r="E60" s="108"/>
      <c r="G60" s="106"/>
      <c r="H60" s="115"/>
      <c r="I60" s="108"/>
      <c r="J60" s="108"/>
      <c r="K60" s="48"/>
    </row>
    <row r="61" spans="1:11">
      <c r="A61" s="123"/>
      <c r="B61" s="106"/>
      <c r="C61" s="106"/>
      <c r="D61" s="108"/>
      <c r="E61" s="108"/>
      <c r="G61" s="645" t="s">
        <v>61</v>
      </c>
      <c r="H61" s="645"/>
      <c r="I61" s="109">
        <f>I42+I48+I56</f>
        <v>320446380.75999999</v>
      </c>
      <c r="J61" s="109">
        <f>J42+J48+J56</f>
        <v>323701492.97000003</v>
      </c>
      <c r="K61" s="48"/>
    </row>
    <row r="62" spans="1:11" ht="9.9" customHeight="1">
      <c r="A62" s="123"/>
      <c r="B62" s="106"/>
      <c r="C62" s="106"/>
      <c r="D62" s="108"/>
      <c r="E62" s="108"/>
      <c r="G62" s="106"/>
      <c r="H62" s="60"/>
      <c r="I62" s="108"/>
      <c r="J62" s="108"/>
      <c r="K62" s="48"/>
    </row>
    <row r="63" spans="1:11">
      <c r="A63" s="123"/>
      <c r="B63" s="106"/>
      <c r="C63" s="106"/>
      <c r="D63" s="108"/>
      <c r="E63" s="108"/>
      <c r="G63" s="645" t="s">
        <v>190</v>
      </c>
      <c r="H63" s="645"/>
      <c r="I63" s="109">
        <f>I38+I61</f>
        <v>343055726.27999997</v>
      </c>
      <c r="J63" s="109">
        <f>J38+J61</f>
        <v>337611959.07000005</v>
      </c>
      <c r="K63" s="48"/>
    </row>
    <row r="64" spans="1:11" ht="6" customHeight="1">
      <c r="A64" s="268"/>
      <c r="B64" s="116"/>
      <c r="C64" s="116"/>
      <c r="D64" s="116"/>
      <c r="E64" s="116"/>
      <c r="F64" s="117"/>
      <c r="G64" s="116"/>
      <c r="H64" s="116"/>
      <c r="I64" s="116"/>
      <c r="J64" s="116"/>
      <c r="K64" s="75"/>
    </row>
    <row r="65" spans="2:10" ht="6" customHeight="1">
      <c r="B65" s="60"/>
      <c r="C65" s="81"/>
      <c r="D65" s="82"/>
      <c r="E65" s="82"/>
      <c r="G65" s="83"/>
      <c r="H65" s="81"/>
      <c r="I65" s="82"/>
      <c r="J65" s="82"/>
    </row>
    <row r="66" spans="2:10" ht="6" customHeight="1">
      <c r="B66" s="60"/>
      <c r="C66" s="81"/>
      <c r="D66" s="82"/>
      <c r="E66" s="82"/>
      <c r="G66" s="83"/>
      <c r="H66" s="81"/>
      <c r="I66" s="82"/>
      <c r="J66" s="82"/>
    </row>
    <row r="67" spans="2:10" ht="6" customHeight="1">
      <c r="B67" s="60"/>
      <c r="C67" s="81"/>
      <c r="D67" s="82"/>
      <c r="E67" s="82"/>
      <c r="G67" s="83"/>
      <c r="H67" s="81"/>
      <c r="I67" s="82"/>
      <c r="J67" s="82"/>
    </row>
    <row r="68" spans="2:10" ht="15" customHeight="1">
      <c r="B68" s="653" t="s">
        <v>76</v>
      </c>
      <c r="C68" s="653"/>
      <c r="D68" s="653"/>
      <c r="E68" s="653"/>
      <c r="F68" s="653"/>
      <c r="G68" s="653"/>
      <c r="H68" s="653"/>
      <c r="I68" s="653"/>
      <c r="J68" s="653"/>
    </row>
    <row r="69" spans="2:10" ht="9.75" customHeight="1">
      <c r="B69" s="60"/>
      <c r="C69" s="81"/>
      <c r="D69" s="82"/>
      <c r="E69" s="82"/>
      <c r="G69" s="83"/>
      <c r="H69" s="81"/>
      <c r="I69" s="82"/>
      <c r="J69" s="82"/>
    </row>
    <row r="70" spans="2:10" ht="50.1" customHeight="1">
      <c r="B70" s="60"/>
      <c r="C70" s="648"/>
      <c r="D70" s="648"/>
      <c r="E70" s="82"/>
      <c r="G70" s="649"/>
      <c r="H70" s="649"/>
      <c r="I70" s="82"/>
      <c r="J70" s="82"/>
    </row>
    <row r="71" spans="2:10" ht="14.1" customHeight="1">
      <c r="B71" s="85"/>
      <c r="C71" s="650" t="s">
        <v>567</v>
      </c>
      <c r="D71" s="650"/>
      <c r="E71" s="82"/>
      <c r="F71" s="82"/>
      <c r="G71" s="651" t="s">
        <v>569</v>
      </c>
      <c r="H71" s="651"/>
      <c r="I71" s="86"/>
      <c r="J71" s="82"/>
    </row>
    <row r="72" spans="2:10" ht="14.1" customHeight="1">
      <c r="B72" s="87"/>
      <c r="C72" s="646" t="s">
        <v>568</v>
      </c>
      <c r="D72" s="646"/>
      <c r="E72" s="88"/>
      <c r="F72" s="88"/>
      <c r="G72" s="652" t="s">
        <v>642</v>
      </c>
      <c r="H72" s="652"/>
      <c r="I72" s="86"/>
      <c r="J72" s="82"/>
    </row>
  </sheetData>
  <sheetProtection formatCells="0" selectLockedCells="1"/>
  <mergeCells count="74">
    <mergeCell ref="A8:A9"/>
    <mergeCell ref="B8:C9"/>
    <mergeCell ref="F8:F9"/>
    <mergeCell ref="G8:H9"/>
    <mergeCell ref="G19:H19"/>
    <mergeCell ref="B12:C12"/>
    <mergeCell ref="B14:C14"/>
    <mergeCell ref="G14:H14"/>
    <mergeCell ref="B16:C16"/>
    <mergeCell ref="G16:H16"/>
    <mergeCell ref="G12:H12"/>
    <mergeCell ref="B31:C31"/>
    <mergeCell ref="G31:H31"/>
    <mergeCell ref="G54:H54"/>
    <mergeCell ref="G56:H56"/>
    <mergeCell ref="B35:C35"/>
    <mergeCell ref="B36:C36"/>
    <mergeCell ref="G36:H36"/>
    <mergeCell ref="G44:H44"/>
    <mergeCell ref="B37:C37"/>
    <mergeCell ref="G38:H38"/>
    <mergeCell ref="B39:C39"/>
    <mergeCell ref="G48:H48"/>
    <mergeCell ref="G50:H50"/>
    <mergeCell ref="G51:H51"/>
    <mergeCell ref="G33:H33"/>
    <mergeCell ref="C45:D52"/>
    <mergeCell ref="G58:H58"/>
    <mergeCell ref="G59:H59"/>
    <mergeCell ref="G45:H45"/>
    <mergeCell ref="G46:H46"/>
    <mergeCell ref="C72:D72"/>
    <mergeCell ref="G71:H71"/>
    <mergeCell ref="G72:H72"/>
    <mergeCell ref="G52:H52"/>
    <mergeCell ref="G53:H53"/>
    <mergeCell ref="C71:D71"/>
    <mergeCell ref="G70:H70"/>
    <mergeCell ref="C70:D70"/>
    <mergeCell ref="B68:J68"/>
    <mergeCell ref="G61:H61"/>
    <mergeCell ref="G63:H63"/>
    <mergeCell ref="B24:C24"/>
    <mergeCell ref="G40:H40"/>
    <mergeCell ref="B41:C41"/>
    <mergeCell ref="G42:H42"/>
    <mergeCell ref="B33:C33"/>
    <mergeCell ref="G25:H25"/>
    <mergeCell ref="B27:C27"/>
    <mergeCell ref="B32:C32"/>
    <mergeCell ref="G32:H32"/>
    <mergeCell ref="B30:C30"/>
    <mergeCell ref="G30:H30"/>
    <mergeCell ref="B29:C29"/>
    <mergeCell ref="G29:H29"/>
    <mergeCell ref="B34:C34"/>
    <mergeCell ref="G34:H34"/>
    <mergeCell ref="G27:H27"/>
    <mergeCell ref="E5:G5"/>
    <mergeCell ref="G23:H23"/>
    <mergeCell ref="C2:I2"/>
    <mergeCell ref="C3:I3"/>
    <mergeCell ref="C4:I4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zoomScale="85" zoomScaleNormal="85" workbookViewId="0">
      <selection activeCell="I35" sqref="I35"/>
    </sheetView>
  </sheetViews>
  <sheetFormatPr baseColWidth="10" defaultColWidth="11.44140625" defaultRowHeight="13.2"/>
  <cols>
    <col min="1" max="1" width="2.109375" style="26" customWidth="1"/>
    <col min="2" max="3" width="3.6640625" style="275" customWidth="1"/>
    <col min="4" max="4" width="29.44140625" style="275" customWidth="1"/>
    <col min="5" max="5" width="12.6640625" style="275" customWidth="1"/>
    <col min="6" max="6" width="14.44140625" style="275" customWidth="1"/>
    <col min="7" max="7" width="12.44140625" style="275" customWidth="1"/>
    <col min="8" max="13" width="12.6640625" style="275" customWidth="1"/>
    <col min="14" max="14" width="11.44140625" style="275" customWidth="1"/>
    <col min="15" max="15" width="12.88671875" style="275" customWidth="1"/>
    <col min="16" max="16" width="14.5546875" style="26" customWidth="1"/>
    <col min="17" max="17" width="14" style="275" customWidth="1"/>
    <col min="18" max="16384" width="11.44140625" style="275"/>
  </cols>
  <sheetData>
    <row r="1" spans="2:17" ht="6" customHeight="1"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</row>
    <row r="2" spans="2:17" ht="13.5" customHeight="1">
      <c r="B2" s="674" t="s">
        <v>469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</row>
    <row r="3" spans="2:17" ht="20.25" customHeight="1">
      <c r="B3" s="674" t="s">
        <v>531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</row>
    <row r="4" spans="2:17" s="26" customFormat="1" ht="8.25" customHeight="1"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2:17" s="26" customFormat="1" ht="24" customHeight="1">
      <c r="D5" s="31" t="s">
        <v>3</v>
      </c>
      <c r="E5" s="640" t="s">
        <v>524</v>
      </c>
      <c r="F5" s="640"/>
      <c r="G5" s="288"/>
      <c r="H5" s="289"/>
      <c r="I5" s="289"/>
      <c r="J5" s="289"/>
      <c r="K5" s="289"/>
      <c r="L5" s="73"/>
      <c r="M5" s="73"/>
      <c r="N5" s="77"/>
      <c r="O5" s="245"/>
    </row>
    <row r="6" spans="2:17" s="26" customFormat="1" ht="8.25" customHeight="1"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</row>
    <row r="7" spans="2:17" ht="15" customHeight="1">
      <c r="B7" s="773" t="s">
        <v>470</v>
      </c>
      <c r="C7" s="829"/>
      <c r="D7" s="774"/>
      <c r="E7" s="831" t="s">
        <v>471</v>
      </c>
      <c r="F7" s="511"/>
      <c r="G7" s="831" t="s">
        <v>468</v>
      </c>
      <c r="H7" s="834" t="s">
        <v>226</v>
      </c>
      <c r="I7" s="835"/>
      <c r="J7" s="835"/>
      <c r="K7" s="835"/>
      <c r="L7" s="835"/>
      <c r="M7" s="835"/>
      <c r="N7" s="836"/>
      <c r="O7" s="772" t="s">
        <v>227</v>
      </c>
      <c r="P7" s="837" t="s">
        <v>507</v>
      </c>
      <c r="Q7" s="718"/>
    </row>
    <row r="8" spans="2:17" ht="52.8">
      <c r="B8" s="775"/>
      <c r="C8" s="720"/>
      <c r="D8" s="776"/>
      <c r="E8" s="832"/>
      <c r="F8" s="512" t="s">
        <v>472</v>
      </c>
      <c r="G8" s="832"/>
      <c r="H8" s="407" t="s">
        <v>228</v>
      </c>
      <c r="I8" s="407" t="s">
        <v>229</v>
      </c>
      <c r="J8" s="407" t="s">
        <v>207</v>
      </c>
      <c r="K8" s="407" t="s">
        <v>411</v>
      </c>
      <c r="L8" s="407" t="s">
        <v>208</v>
      </c>
      <c r="M8" s="407" t="s">
        <v>412</v>
      </c>
      <c r="N8" s="407" t="s">
        <v>230</v>
      </c>
      <c r="O8" s="772"/>
      <c r="P8" s="513" t="s">
        <v>508</v>
      </c>
      <c r="Q8" s="513" t="s">
        <v>509</v>
      </c>
    </row>
    <row r="9" spans="2:17" ht="15.75" customHeight="1">
      <c r="B9" s="777"/>
      <c r="C9" s="830"/>
      <c r="D9" s="778"/>
      <c r="E9" s="833"/>
      <c r="F9" s="514"/>
      <c r="G9" s="833"/>
      <c r="H9" s="407">
        <v>1</v>
      </c>
      <c r="I9" s="407">
        <v>2</v>
      </c>
      <c r="J9" s="407" t="s">
        <v>231</v>
      </c>
      <c r="K9" s="407">
        <v>4</v>
      </c>
      <c r="L9" s="407">
        <v>5</v>
      </c>
      <c r="M9" s="407">
        <v>6</v>
      </c>
      <c r="N9" s="407">
        <v>7</v>
      </c>
      <c r="O9" s="407" t="s">
        <v>474</v>
      </c>
      <c r="P9" s="309" t="s">
        <v>510</v>
      </c>
      <c r="Q9" s="309" t="s">
        <v>511</v>
      </c>
    </row>
    <row r="10" spans="2:17" ht="15" customHeight="1">
      <c r="B10" s="823"/>
      <c r="C10" s="810"/>
      <c r="D10" s="824"/>
      <c r="E10" s="500"/>
      <c r="F10" s="500"/>
      <c r="G10" s="501"/>
      <c r="H10" s="501"/>
      <c r="I10" s="501"/>
      <c r="J10" s="501"/>
      <c r="K10" s="501"/>
      <c r="L10" s="501"/>
      <c r="M10" s="501"/>
      <c r="N10" s="501"/>
      <c r="O10" s="501"/>
      <c r="P10" s="332"/>
      <c r="Q10" s="515"/>
    </row>
    <row r="11" spans="2:17">
      <c r="B11" s="408"/>
      <c r="C11" s="827"/>
      <c r="D11" s="828"/>
      <c r="E11" s="503"/>
      <c r="F11" s="503"/>
      <c r="G11" s="503">
        <f>+G12+G13</f>
        <v>101</v>
      </c>
      <c r="H11" s="516">
        <f>+H12</f>
        <v>10</v>
      </c>
      <c r="I11" s="516">
        <f t="shared" ref="I11:O11" si="0">+I12</f>
        <v>5</v>
      </c>
      <c r="J11" s="516">
        <f t="shared" si="0"/>
        <v>15</v>
      </c>
      <c r="K11" s="516">
        <f t="shared" si="0"/>
        <v>6</v>
      </c>
      <c r="L11" s="516">
        <f t="shared" si="0"/>
        <v>5</v>
      </c>
      <c r="M11" s="516">
        <f t="shared" si="0"/>
        <v>4</v>
      </c>
      <c r="N11" s="516">
        <f t="shared" si="0"/>
        <v>4</v>
      </c>
      <c r="O11" s="516">
        <f t="shared" si="0"/>
        <v>10</v>
      </c>
      <c r="P11" s="517">
        <f>L11/H11</f>
        <v>0.5</v>
      </c>
      <c r="Q11" s="518">
        <f>L11/J11</f>
        <v>0.33333333333333331</v>
      </c>
    </row>
    <row r="12" spans="2:17">
      <c r="B12" s="408"/>
      <c r="C12" s="490"/>
      <c r="D12" s="409" t="s">
        <v>505</v>
      </c>
      <c r="E12" s="500"/>
      <c r="F12" s="500"/>
      <c r="G12" s="501"/>
      <c r="H12" s="411">
        <v>10</v>
      </c>
      <c r="I12" s="411">
        <v>5</v>
      </c>
      <c r="J12" s="411">
        <f>+H12+I12</f>
        <v>15</v>
      </c>
      <c r="K12" s="411">
        <v>6</v>
      </c>
      <c r="L12" s="411">
        <v>5</v>
      </c>
      <c r="M12" s="411">
        <v>4</v>
      </c>
      <c r="N12" s="411">
        <v>4</v>
      </c>
      <c r="O12" s="411">
        <f>+J12-L12</f>
        <v>10</v>
      </c>
      <c r="P12" s="517">
        <f t="shared" ref="P12:P39" si="1">L12/H12</f>
        <v>0.5</v>
      </c>
      <c r="Q12" s="518">
        <f t="shared" ref="Q12:Q39" si="2">L12/J12</f>
        <v>0.33333333333333331</v>
      </c>
    </row>
    <row r="13" spans="2:17">
      <c r="B13" s="408"/>
      <c r="C13" s="490"/>
      <c r="D13" s="409"/>
      <c r="E13" s="500" t="s">
        <v>504</v>
      </c>
      <c r="F13" s="500" t="s">
        <v>503</v>
      </c>
      <c r="G13" s="519" t="s">
        <v>506</v>
      </c>
      <c r="H13" s="501"/>
      <c r="I13" s="501"/>
      <c r="J13" s="501"/>
      <c r="K13" s="501"/>
      <c r="L13" s="501"/>
      <c r="M13" s="501"/>
      <c r="N13" s="501"/>
      <c r="O13" s="501">
        <f t="shared" ref="O13:O39" si="3">+H13-L13</f>
        <v>0</v>
      </c>
      <c r="P13" s="517" t="e">
        <f>L13/H13</f>
        <v>#DIV/0!</v>
      </c>
      <c r="Q13" s="518" t="e">
        <f t="shared" si="2"/>
        <v>#DIV/0!</v>
      </c>
    </row>
    <row r="14" spans="2:17">
      <c r="B14" s="408"/>
      <c r="C14" s="827"/>
      <c r="D14" s="828"/>
      <c r="E14" s="503">
        <f>SUM(E15:E22)</f>
        <v>0</v>
      </c>
      <c r="F14" s="503"/>
      <c r="G14" s="503">
        <f>SUM(G15:G22)</f>
        <v>0</v>
      </c>
      <c r="H14" s="504"/>
      <c r="I14" s="503"/>
      <c r="J14" s="503"/>
      <c r="K14" s="503"/>
      <c r="L14" s="503">
        <f t="shared" ref="L14:N14" si="4">SUM(L15:L22)</f>
        <v>0</v>
      </c>
      <c r="M14" s="503"/>
      <c r="N14" s="503">
        <f t="shared" si="4"/>
        <v>0</v>
      </c>
      <c r="O14" s="504">
        <f t="shared" si="3"/>
        <v>0</v>
      </c>
      <c r="P14" s="517" t="e">
        <f t="shared" si="1"/>
        <v>#DIV/0!</v>
      </c>
      <c r="Q14" s="518" t="e">
        <f t="shared" si="2"/>
        <v>#DIV/0!</v>
      </c>
    </row>
    <row r="15" spans="2:17">
      <c r="B15" s="408"/>
      <c r="C15" s="490"/>
      <c r="D15" s="409"/>
      <c r="E15" s="500"/>
      <c r="F15" s="500"/>
      <c r="G15" s="501"/>
      <c r="H15" s="501"/>
      <c r="I15" s="501"/>
      <c r="J15" s="501"/>
      <c r="K15" s="501"/>
      <c r="L15" s="501"/>
      <c r="M15" s="501"/>
      <c r="N15" s="501"/>
      <c r="O15" s="501">
        <f t="shared" si="3"/>
        <v>0</v>
      </c>
      <c r="P15" s="517" t="e">
        <f t="shared" si="1"/>
        <v>#DIV/0!</v>
      </c>
      <c r="Q15" s="518" t="e">
        <f t="shared" si="2"/>
        <v>#DIV/0!</v>
      </c>
    </row>
    <row r="16" spans="2:17">
      <c r="B16" s="408"/>
      <c r="C16" s="490"/>
      <c r="D16" s="409"/>
      <c r="E16" s="500"/>
      <c r="F16" s="500"/>
      <c r="G16" s="501"/>
      <c r="H16" s="501"/>
      <c r="I16" s="501"/>
      <c r="J16" s="501"/>
      <c r="K16" s="501"/>
      <c r="L16" s="501"/>
      <c r="M16" s="501"/>
      <c r="N16" s="501"/>
      <c r="O16" s="501">
        <f t="shared" si="3"/>
        <v>0</v>
      </c>
      <c r="P16" s="517" t="e">
        <f t="shared" si="1"/>
        <v>#DIV/0!</v>
      </c>
      <c r="Q16" s="518" t="e">
        <f t="shared" si="2"/>
        <v>#DIV/0!</v>
      </c>
    </row>
    <row r="17" spans="2:17">
      <c r="B17" s="408"/>
      <c r="C17" s="490"/>
      <c r="D17" s="409"/>
      <c r="E17" s="500"/>
      <c r="F17" s="500"/>
      <c r="G17" s="501"/>
      <c r="H17" s="501"/>
      <c r="I17" s="501"/>
      <c r="J17" s="501"/>
      <c r="K17" s="501"/>
      <c r="L17" s="501"/>
      <c r="M17" s="501"/>
      <c r="N17" s="501"/>
      <c r="O17" s="501">
        <f t="shared" si="3"/>
        <v>0</v>
      </c>
      <c r="P17" s="517" t="e">
        <f t="shared" si="1"/>
        <v>#DIV/0!</v>
      </c>
      <c r="Q17" s="518" t="e">
        <f t="shared" si="2"/>
        <v>#DIV/0!</v>
      </c>
    </row>
    <row r="18" spans="2:17">
      <c r="B18" s="408"/>
      <c r="C18" s="490"/>
      <c r="D18" s="409"/>
      <c r="E18" s="500"/>
      <c r="F18" s="500"/>
      <c r="G18" s="501"/>
      <c r="H18" s="501"/>
      <c r="I18" s="501"/>
      <c r="J18" s="501"/>
      <c r="K18" s="501"/>
      <c r="L18" s="501"/>
      <c r="M18" s="501"/>
      <c r="N18" s="501"/>
      <c r="O18" s="501">
        <f t="shared" si="3"/>
        <v>0</v>
      </c>
      <c r="P18" s="517" t="e">
        <f t="shared" si="1"/>
        <v>#DIV/0!</v>
      </c>
      <c r="Q18" s="518" t="e">
        <f t="shared" si="2"/>
        <v>#DIV/0!</v>
      </c>
    </row>
    <row r="19" spans="2:17">
      <c r="B19" s="408"/>
      <c r="C19" s="490"/>
      <c r="D19" s="409"/>
      <c r="E19" s="500"/>
      <c r="F19" s="500"/>
      <c r="G19" s="501"/>
      <c r="H19" s="501"/>
      <c r="I19" s="501"/>
      <c r="J19" s="501"/>
      <c r="K19" s="501"/>
      <c r="L19" s="501"/>
      <c r="M19" s="501"/>
      <c r="N19" s="501"/>
      <c r="O19" s="501">
        <f t="shared" si="3"/>
        <v>0</v>
      </c>
      <c r="P19" s="517" t="e">
        <f t="shared" si="1"/>
        <v>#DIV/0!</v>
      </c>
      <c r="Q19" s="518" t="e">
        <f t="shared" si="2"/>
        <v>#DIV/0!</v>
      </c>
    </row>
    <row r="20" spans="2:17">
      <c r="B20" s="408"/>
      <c r="C20" s="490"/>
      <c r="D20" s="409"/>
      <c r="E20" s="500"/>
      <c r="F20" s="500"/>
      <c r="G20" s="501"/>
      <c r="H20" s="501"/>
      <c r="I20" s="501"/>
      <c r="J20" s="501"/>
      <c r="K20" s="501"/>
      <c r="L20" s="501"/>
      <c r="M20" s="501"/>
      <c r="N20" s="501"/>
      <c r="O20" s="501">
        <f t="shared" si="3"/>
        <v>0</v>
      </c>
      <c r="P20" s="517" t="e">
        <f t="shared" si="1"/>
        <v>#DIV/0!</v>
      </c>
      <c r="Q20" s="518" t="e">
        <f t="shared" si="2"/>
        <v>#DIV/0!</v>
      </c>
    </row>
    <row r="21" spans="2:17">
      <c r="B21" s="408"/>
      <c r="C21" s="490"/>
      <c r="D21" s="409"/>
      <c r="E21" s="500"/>
      <c r="F21" s="500"/>
      <c r="G21" s="501"/>
      <c r="H21" s="501"/>
      <c r="I21" s="501"/>
      <c r="J21" s="501"/>
      <c r="K21" s="501"/>
      <c r="L21" s="501"/>
      <c r="M21" s="501"/>
      <c r="N21" s="501"/>
      <c r="O21" s="501">
        <f t="shared" si="3"/>
        <v>0</v>
      </c>
      <c r="P21" s="517" t="e">
        <f t="shared" si="1"/>
        <v>#DIV/0!</v>
      </c>
      <c r="Q21" s="518" t="e">
        <f t="shared" si="2"/>
        <v>#DIV/0!</v>
      </c>
    </row>
    <row r="22" spans="2:17">
      <c r="B22" s="408"/>
      <c r="C22" s="490"/>
      <c r="D22" s="409"/>
      <c r="E22" s="500"/>
      <c r="F22" s="500"/>
      <c r="G22" s="501"/>
      <c r="H22" s="501"/>
      <c r="I22" s="501"/>
      <c r="J22" s="501"/>
      <c r="K22" s="501"/>
      <c r="L22" s="501"/>
      <c r="M22" s="501"/>
      <c r="N22" s="501"/>
      <c r="O22" s="501">
        <f t="shared" si="3"/>
        <v>0</v>
      </c>
      <c r="P22" s="517" t="e">
        <f t="shared" si="1"/>
        <v>#DIV/0!</v>
      </c>
      <c r="Q22" s="518" t="e">
        <f t="shared" si="2"/>
        <v>#DIV/0!</v>
      </c>
    </row>
    <row r="23" spans="2:17">
      <c r="B23" s="408"/>
      <c r="C23" s="827"/>
      <c r="D23" s="828"/>
      <c r="E23" s="503">
        <f>SUM(E24:E26)</f>
        <v>0</v>
      </c>
      <c r="F23" s="503"/>
      <c r="G23" s="503">
        <f>SUM(G24:G26)</f>
        <v>0</v>
      </c>
      <c r="H23" s="504"/>
      <c r="I23" s="503"/>
      <c r="J23" s="503"/>
      <c r="K23" s="503"/>
      <c r="L23" s="503">
        <f t="shared" ref="L23:N23" si="5">SUM(L24:L26)</f>
        <v>0</v>
      </c>
      <c r="M23" s="503"/>
      <c r="N23" s="503">
        <f t="shared" si="5"/>
        <v>0</v>
      </c>
      <c r="O23" s="504">
        <f t="shared" si="3"/>
        <v>0</v>
      </c>
      <c r="P23" s="517" t="e">
        <f t="shared" si="1"/>
        <v>#DIV/0!</v>
      </c>
      <c r="Q23" s="518" t="e">
        <f t="shared" si="2"/>
        <v>#DIV/0!</v>
      </c>
    </row>
    <row r="24" spans="2:17">
      <c r="B24" s="408"/>
      <c r="C24" s="490"/>
      <c r="D24" s="409"/>
      <c r="E24" s="500"/>
      <c r="F24" s="500"/>
      <c r="G24" s="501"/>
      <c r="H24" s="501"/>
      <c r="I24" s="501"/>
      <c r="J24" s="501"/>
      <c r="K24" s="501"/>
      <c r="L24" s="501"/>
      <c r="M24" s="501"/>
      <c r="N24" s="501"/>
      <c r="O24" s="501">
        <f t="shared" si="3"/>
        <v>0</v>
      </c>
      <c r="P24" s="517" t="e">
        <f t="shared" si="1"/>
        <v>#DIV/0!</v>
      </c>
      <c r="Q24" s="518" t="e">
        <f t="shared" si="2"/>
        <v>#DIV/0!</v>
      </c>
    </row>
    <row r="25" spans="2:17">
      <c r="B25" s="408"/>
      <c r="C25" s="490"/>
      <c r="D25" s="409"/>
      <c r="E25" s="500"/>
      <c r="F25" s="500"/>
      <c r="G25" s="501"/>
      <c r="H25" s="501"/>
      <c r="I25" s="501"/>
      <c r="J25" s="501"/>
      <c r="K25" s="501"/>
      <c r="L25" s="501"/>
      <c r="M25" s="501"/>
      <c r="N25" s="501"/>
      <c r="O25" s="501">
        <f t="shared" si="3"/>
        <v>0</v>
      </c>
      <c r="P25" s="517" t="e">
        <f t="shared" si="1"/>
        <v>#DIV/0!</v>
      </c>
      <c r="Q25" s="518" t="e">
        <f t="shared" si="2"/>
        <v>#DIV/0!</v>
      </c>
    </row>
    <row r="26" spans="2:17">
      <c r="B26" s="408"/>
      <c r="C26" s="490"/>
      <c r="D26" s="409"/>
      <c r="E26" s="500"/>
      <c r="F26" s="500"/>
      <c r="G26" s="501"/>
      <c r="H26" s="501"/>
      <c r="I26" s="501"/>
      <c r="J26" s="501"/>
      <c r="K26" s="501"/>
      <c r="L26" s="501"/>
      <c r="M26" s="501"/>
      <c r="N26" s="501"/>
      <c r="O26" s="501">
        <f t="shared" si="3"/>
        <v>0</v>
      </c>
      <c r="P26" s="517" t="e">
        <f t="shared" si="1"/>
        <v>#DIV/0!</v>
      </c>
      <c r="Q26" s="518" t="e">
        <f t="shared" si="2"/>
        <v>#DIV/0!</v>
      </c>
    </row>
    <row r="27" spans="2:17">
      <c r="B27" s="408"/>
      <c r="C27" s="827"/>
      <c r="D27" s="828"/>
      <c r="E27" s="503">
        <f>SUM(E28:E29)</f>
        <v>0</v>
      </c>
      <c r="F27" s="503"/>
      <c r="G27" s="503">
        <f>SUM(G28:G29)</f>
        <v>0</v>
      </c>
      <c r="H27" s="504"/>
      <c r="I27" s="503"/>
      <c r="J27" s="503"/>
      <c r="K27" s="503"/>
      <c r="L27" s="503">
        <f t="shared" ref="L27:N27" si="6">SUM(L28:L29)</f>
        <v>0</v>
      </c>
      <c r="M27" s="503"/>
      <c r="N27" s="503">
        <f t="shared" si="6"/>
        <v>0</v>
      </c>
      <c r="O27" s="504">
        <f t="shared" si="3"/>
        <v>0</v>
      </c>
      <c r="P27" s="517" t="e">
        <f t="shared" si="1"/>
        <v>#DIV/0!</v>
      </c>
      <c r="Q27" s="518" t="e">
        <f t="shared" si="2"/>
        <v>#DIV/0!</v>
      </c>
    </row>
    <row r="28" spans="2:17">
      <c r="B28" s="408"/>
      <c r="C28" s="490"/>
      <c r="D28" s="409"/>
      <c r="E28" s="500"/>
      <c r="F28" s="500"/>
      <c r="G28" s="501"/>
      <c r="H28" s="501"/>
      <c r="I28" s="501"/>
      <c r="J28" s="501"/>
      <c r="K28" s="501"/>
      <c r="L28" s="501"/>
      <c r="M28" s="501"/>
      <c r="N28" s="501"/>
      <c r="O28" s="501">
        <f t="shared" si="3"/>
        <v>0</v>
      </c>
      <c r="P28" s="517" t="e">
        <f t="shared" si="1"/>
        <v>#DIV/0!</v>
      </c>
      <c r="Q28" s="518" t="e">
        <f t="shared" si="2"/>
        <v>#DIV/0!</v>
      </c>
    </row>
    <row r="29" spans="2:17">
      <c r="B29" s="408"/>
      <c r="C29" s="490"/>
      <c r="D29" s="409"/>
      <c r="E29" s="500"/>
      <c r="F29" s="500"/>
      <c r="G29" s="501"/>
      <c r="H29" s="501"/>
      <c r="I29" s="501"/>
      <c r="J29" s="501"/>
      <c r="K29" s="501"/>
      <c r="L29" s="501"/>
      <c r="M29" s="501"/>
      <c r="N29" s="501"/>
      <c r="O29" s="501">
        <f t="shared" si="3"/>
        <v>0</v>
      </c>
      <c r="P29" s="517" t="e">
        <f t="shared" si="1"/>
        <v>#DIV/0!</v>
      </c>
      <c r="Q29" s="518" t="e">
        <f t="shared" si="2"/>
        <v>#DIV/0!</v>
      </c>
    </row>
    <row r="30" spans="2:17">
      <c r="B30" s="408"/>
      <c r="C30" s="827"/>
      <c r="D30" s="828"/>
      <c r="E30" s="503">
        <f>SUM(E31:E34)</f>
        <v>0</v>
      </c>
      <c r="F30" s="503"/>
      <c r="G30" s="503">
        <f>SUM(G31:G34)</f>
        <v>0</v>
      </c>
      <c r="H30" s="504"/>
      <c r="I30" s="503"/>
      <c r="J30" s="503"/>
      <c r="K30" s="503"/>
      <c r="L30" s="503">
        <f t="shared" ref="L30:N30" si="7">SUM(L31:L34)</f>
        <v>0</v>
      </c>
      <c r="M30" s="503"/>
      <c r="N30" s="503">
        <f t="shared" si="7"/>
        <v>0</v>
      </c>
      <c r="O30" s="504">
        <f t="shared" si="3"/>
        <v>0</v>
      </c>
      <c r="P30" s="517" t="e">
        <f t="shared" si="1"/>
        <v>#DIV/0!</v>
      </c>
      <c r="Q30" s="518" t="e">
        <f t="shared" si="2"/>
        <v>#DIV/0!</v>
      </c>
    </row>
    <row r="31" spans="2:17">
      <c r="B31" s="408"/>
      <c r="C31" s="490"/>
      <c r="D31" s="409"/>
      <c r="E31" s="500"/>
      <c r="F31" s="500"/>
      <c r="G31" s="501"/>
      <c r="H31" s="501"/>
      <c r="I31" s="501"/>
      <c r="J31" s="501"/>
      <c r="K31" s="501"/>
      <c r="L31" s="501"/>
      <c r="M31" s="501"/>
      <c r="N31" s="501"/>
      <c r="O31" s="501">
        <f t="shared" si="3"/>
        <v>0</v>
      </c>
      <c r="P31" s="517" t="e">
        <f t="shared" si="1"/>
        <v>#DIV/0!</v>
      </c>
      <c r="Q31" s="518" t="e">
        <f t="shared" si="2"/>
        <v>#DIV/0!</v>
      </c>
    </row>
    <row r="32" spans="2:17">
      <c r="B32" s="408"/>
      <c r="C32" s="490"/>
      <c r="D32" s="409"/>
      <c r="E32" s="500"/>
      <c r="F32" s="500"/>
      <c r="G32" s="501"/>
      <c r="H32" s="501"/>
      <c r="I32" s="501"/>
      <c r="J32" s="501"/>
      <c r="K32" s="501"/>
      <c r="L32" s="501"/>
      <c r="M32" s="501"/>
      <c r="N32" s="501"/>
      <c r="O32" s="501">
        <f t="shared" si="3"/>
        <v>0</v>
      </c>
      <c r="P32" s="517" t="e">
        <f t="shared" si="1"/>
        <v>#DIV/0!</v>
      </c>
      <c r="Q32" s="518" t="e">
        <f t="shared" si="2"/>
        <v>#DIV/0!</v>
      </c>
    </row>
    <row r="33" spans="1:17">
      <c r="B33" s="408"/>
      <c r="C33" s="490"/>
      <c r="D33" s="409"/>
      <c r="E33" s="500"/>
      <c r="F33" s="500"/>
      <c r="G33" s="501"/>
      <c r="H33" s="501"/>
      <c r="I33" s="501"/>
      <c r="J33" s="501"/>
      <c r="K33" s="501"/>
      <c r="L33" s="501"/>
      <c r="M33" s="501"/>
      <c r="N33" s="501"/>
      <c r="O33" s="501">
        <f t="shared" si="3"/>
        <v>0</v>
      </c>
      <c r="P33" s="517" t="e">
        <f t="shared" si="1"/>
        <v>#DIV/0!</v>
      </c>
      <c r="Q33" s="518" t="e">
        <f t="shared" si="2"/>
        <v>#DIV/0!</v>
      </c>
    </row>
    <row r="34" spans="1:17">
      <c r="B34" s="408"/>
      <c r="C34" s="490"/>
      <c r="D34" s="409"/>
      <c r="E34" s="500"/>
      <c r="F34" s="500"/>
      <c r="G34" s="501"/>
      <c r="H34" s="501"/>
      <c r="I34" s="501"/>
      <c r="J34" s="501"/>
      <c r="K34" s="501"/>
      <c r="L34" s="501"/>
      <c r="M34" s="501"/>
      <c r="N34" s="501"/>
      <c r="O34" s="501">
        <f t="shared" si="3"/>
        <v>0</v>
      </c>
      <c r="P34" s="517" t="e">
        <f t="shared" si="1"/>
        <v>#DIV/0!</v>
      </c>
      <c r="Q34" s="518" t="e">
        <f t="shared" si="2"/>
        <v>#DIV/0!</v>
      </c>
    </row>
    <row r="35" spans="1:17">
      <c r="B35" s="408"/>
      <c r="C35" s="827"/>
      <c r="D35" s="828"/>
      <c r="E35" s="503">
        <f>SUM(E36)</f>
        <v>0</v>
      </c>
      <c r="F35" s="503"/>
      <c r="G35" s="503">
        <f>SUM(G36)</f>
        <v>0</v>
      </c>
      <c r="H35" s="504"/>
      <c r="I35" s="503"/>
      <c r="J35" s="503"/>
      <c r="K35" s="503"/>
      <c r="L35" s="503">
        <f t="shared" ref="L35:N35" si="8">SUM(L36)</f>
        <v>0</v>
      </c>
      <c r="M35" s="503"/>
      <c r="N35" s="503">
        <f t="shared" si="8"/>
        <v>0</v>
      </c>
      <c r="O35" s="504">
        <f t="shared" si="3"/>
        <v>0</v>
      </c>
      <c r="P35" s="517" t="e">
        <f t="shared" si="1"/>
        <v>#DIV/0!</v>
      </c>
      <c r="Q35" s="518" t="e">
        <f t="shared" si="2"/>
        <v>#DIV/0!</v>
      </c>
    </row>
    <row r="36" spans="1:17">
      <c r="B36" s="408"/>
      <c r="C36" s="490"/>
      <c r="D36" s="409"/>
      <c r="E36" s="500"/>
      <c r="F36" s="500"/>
      <c r="G36" s="501"/>
      <c r="H36" s="501"/>
      <c r="I36" s="501"/>
      <c r="J36" s="501"/>
      <c r="K36" s="501"/>
      <c r="L36" s="501"/>
      <c r="M36" s="501"/>
      <c r="N36" s="501"/>
      <c r="O36" s="501">
        <f t="shared" si="3"/>
        <v>0</v>
      </c>
      <c r="P36" s="517" t="e">
        <f t="shared" si="1"/>
        <v>#DIV/0!</v>
      </c>
      <c r="Q36" s="518" t="e">
        <f t="shared" si="2"/>
        <v>#DIV/0!</v>
      </c>
    </row>
    <row r="37" spans="1:17" ht="15" customHeight="1">
      <c r="B37" s="823"/>
      <c r="C37" s="810"/>
      <c r="D37" s="824"/>
      <c r="E37" s="500"/>
      <c r="F37" s="500"/>
      <c r="G37" s="501"/>
      <c r="H37" s="501"/>
      <c r="I37" s="501"/>
      <c r="J37" s="501"/>
      <c r="K37" s="501"/>
      <c r="L37" s="501"/>
      <c r="M37" s="501"/>
      <c r="N37" s="501"/>
      <c r="O37" s="501">
        <f t="shared" si="3"/>
        <v>0</v>
      </c>
      <c r="P37" s="517" t="e">
        <f t="shared" si="1"/>
        <v>#DIV/0!</v>
      </c>
      <c r="Q37" s="518" t="e">
        <f t="shared" si="2"/>
        <v>#DIV/0!</v>
      </c>
    </row>
    <row r="38" spans="1:17" ht="15" customHeight="1">
      <c r="B38" s="823"/>
      <c r="C38" s="810"/>
      <c r="D38" s="824"/>
      <c r="E38" s="500"/>
      <c r="F38" s="500"/>
      <c r="G38" s="501"/>
      <c r="H38" s="501"/>
      <c r="I38" s="501"/>
      <c r="J38" s="501"/>
      <c r="K38" s="501"/>
      <c r="L38" s="501"/>
      <c r="M38" s="501"/>
      <c r="N38" s="501"/>
      <c r="O38" s="501">
        <f t="shared" si="3"/>
        <v>0</v>
      </c>
      <c r="P38" s="517" t="e">
        <f t="shared" si="1"/>
        <v>#DIV/0!</v>
      </c>
      <c r="Q38" s="518" t="e">
        <f t="shared" si="2"/>
        <v>#DIV/0!</v>
      </c>
    </row>
    <row r="39" spans="1:17" ht="15.75" customHeight="1">
      <c r="B39" s="823"/>
      <c r="C39" s="810"/>
      <c r="D39" s="824"/>
      <c r="E39" s="500"/>
      <c r="F39" s="500"/>
      <c r="G39" s="501"/>
      <c r="H39" s="501"/>
      <c r="I39" s="501"/>
      <c r="J39" s="501"/>
      <c r="K39" s="501"/>
      <c r="L39" s="501"/>
      <c r="M39" s="501"/>
      <c r="N39" s="501"/>
      <c r="O39" s="501">
        <f t="shared" si="3"/>
        <v>0</v>
      </c>
      <c r="P39" s="517" t="e">
        <f t="shared" si="1"/>
        <v>#DIV/0!</v>
      </c>
      <c r="Q39" s="518" t="e">
        <f t="shared" si="2"/>
        <v>#DIV/0!</v>
      </c>
    </row>
    <row r="40" spans="1:17">
      <c r="B40" s="505"/>
      <c r="C40" s="506"/>
      <c r="D40" s="507"/>
      <c r="E40" s="508"/>
      <c r="F40" s="508"/>
      <c r="G40" s="509"/>
      <c r="H40" s="509"/>
      <c r="I40" s="509"/>
      <c r="J40" s="509"/>
      <c r="K40" s="509"/>
      <c r="L40" s="509"/>
      <c r="M40" s="509"/>
      <c r="N40" s="509"/>
      <c r="O40" s="509"/>
      <c r="P40" s="517"/>
      <c r="Q40" s="518"/>
    </row>
    <row r="41" spans="1:17" s="406" customFormat="1">
      <c r="A41" s="306"/>
      <c r="B41" s="433"/>
      <c r="C41" s="825" t="s">
        <v>232</v>
      </c>
      <c r="D41" s="826"/>
      <c r="E41" s="510">
        <v>0</v>
      </c>
      <c r="F41" s="510">
        <v>0</v>
      </c>
      <c r="G41" s="510">
        <v>0</v>
      </c>
      <c r="H41" s="510">
        <v>0</v>
      </c>
      <c r="I41" s="510">
        <v>0</v>
      </c>
      <c r="J41" s="510">
        <v>0</v>
      </c>
      <c r="K41" s="510">
        <v>0</v>
      </c>
      <c r="L41" s="510">
        <v>0</v>
      </c>
      <c r="M41" s="510">
        <v>0</v>
      </c>
      <c r="N41" s="510">
        <v>0</v>
      </c>
      <c r="O41" s="510">
        <v>0</v>
      </c>
      <c r="P41" s="838"/>
      <c r="Q41" s="839"/>
    </row>
    <row r="42" spans="1:17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7">
      <c r="B43" s="16" t="s">
        <v>76</v>
      </c>
      <c r="G43" s="26"/>
      <c r="H43" s="26"/>
      <c r="I43" s="26"/>
      <c r="J43" s="26"/>
      <c r="K43" s="26"/>
      <c r="L43" s="26"/>
      <c r="M43" s="26"/>
      <c r="N43" s="26"/>
      <c r="O43" s="26"/>
    </row>
    <row r="46" spans="1:17">
      <c r="D46" s="281"/>
    </row>
    <row r="47" spans="1:17">
      <c r="D47" s="284" t="s">
        <v>77</v>
      </c>
      <c r="H47" s="651" t="s">
        <v>80</v>
      </c>
      <c r="I47" s="651"/>
      <c r="J47" s="651"/>
      <c r="K47" s="651"/>
      <c r="L47" s="651"/>
      <c r="M47" s="651"/>
      <c r="N47" s="651"/>
      <c r="O47" s="651"/>
    </row>
    <row r="48" spans="1:17">
      <c r="D48" s="284" t="s">
        <v>78</v>
      </c>
      <c r="H48" s="652" t="s">
        <v>79</v>
      </c>
      <c r="I48" s="652"/>
      <c r="J48" s="652"/>
      <c r="K48" s="652"/>
      <c r="L48" s="652"/>
      <c r="M48" s="652"/>
      <c r="N48" s="652"/>
      <c r="O48" s="652"/>
    </row>
  </sheetData>
  <mergeCells count="24">
    <mergeCell ref="P7:Q7"/>
    <mergeCell ref="P41:Q41"/>
    <mergeCell ref="B1:O1"/>
    <mergeCell ref="B2:O2"/>
    <mergeCell ref="B3:O3"/>
    <mergeCell ref="B7:D9"/>
    <mergeCell ref="O7:O8"/>
    <mergeCell ref="E5:F5"/>
    <mergeCell ref="H48:O48"/>
    <mergeCell ref="G7:G9"/>
    <mergeCell ref="E7:E9"/>
    <mergeCell ref="H7:N7"/>
    <mergeCell ref="C35:D35"/>
    <mergeCell ref="B37:D37"/>
    <mergeCell ref="B38:D38"/>
    <mergeCell ref="B39:D39"/>
    <mergeCell ref="C41:D41"/>
    <mergeCell ref="H47:O47"/>
    <mergeCell ref="B10:D10"/>
    <mergeCell ref="C11:D11"/>
    <mergeCell ref="C14:D14"/>
    <mergeCell ref="C23:D23"/>
    <mergeCell ref="C27:D27"/>
    <mergeCell ref="C30:D30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70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8"/>
  <sheetViews>
    <sheetView showGridLines="0" zoomScale="85" zoomScaleNormal="85" workbookViewId="0">
      <selection activeCell="H48" sqref="H48:O48"/>
    </sheetView>
  </sheetViews>
  <sheetFormatPr baseColWidth="10" defaultColWidth="11.44140625" defaultRowHeight="13.2"/>
  <cols>
    <col min="1" max="1" width="2.109375" style="26" customWidth="1"/>
    <col min="2" max="2" width="5.88671875" style="275" customWidth="1"/>
    <col min="3" max="3" width="15.6640625" style="275" customWidth="1"/>
    <col min="4" max="8" width="5.44140625" style="275" customWidth="1"/>
    <col min="9" max="13" width="12.6640625" style="275" customWidth="1"/>
    <col min="14" max="14" width="11.44140625" style="275" customWidth="1"/>
    <col min="15" max="15" width="12.88671875" style="275" customWidth="1"/>
    <col min="16" max="16" width="10.88671875" style="26" customWidth="1"/>
    <col min="17" max="16384" width="11.44140625" style="275"/>
  </cols>
  <sheetData>
    <row r="1" spans="2:25" ht="6" customHeight="1">
      <c r="B1" s="674" t="s">
        <v>502</v>
      </c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  <c r="N1" s="674"/>
      <c r="O1" s="674"/>
      <c r="P1" s="674"/>
      <c r="Q1" s="674"/>
      <c r="R1" s="674"/>
      <c r="S1" s="674"/>
      <c r="T1" s="674"/>
      <c r="U1" s="674"/>
      <c r="V1" s="674"/>
      <c r="W1" s="674"/>
      <c r="X1" s="674"/>
      <c r="Y1" s="674"/>
    </row>
    <row r="2" spans="2:25" ht="13.5" customHeight="1"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</row>
    <row r="3" spans="2:25" ht="20.25" customHeight="1">
      <c r="B3" s="674" t="s">
        <v>532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</row>
    <row r="4" spans="2:25" s="26" customFormat="1" ht="8.25" customHeight="1"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2:25" s="26" customFormat="1" ht="24" customHeight="1">
      <c r="D5" s="31" t="s">
        <v>3</v>
      </c>
      <c r="E5" s="289" t="s">
        <v>524</v>
      </c>
      <c r="F5" s="289"/>
      <c r="G5" s="288"/>
      <c r="H5" s="289"/>
      <c r="I5" s="289"/>
      <c r="J5" s="289"/>
      <c r="K5" s="289"/>
      <c r="L5" s="73"/>
      <c r="M5" s="73"/>
      <c r="N5" s="77"/>
      <c r="O5" s="245"/>
    </row>
    <row r="6" spans="2:25" s="26" customFormat="1" ht="8.25" customHeight="1"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</row>
    <row r="7" spans="2:25" ht="15" customHeight="1">
      <c r="B7" s="844" t="s">
        <v>475</v>
      </c>
      <c r="C7" s="845"/>
      <c r="D7" s="846" t="s">
        <v>476</v>
      </c>
      <c r="E7" s="710"/>
      <c r="F7" s="710"/>
      <c r="G7" s="710"/>
      <c r="H7" s="847"/>
      <c r="I7" s="848" t="s">
        <v>477</v>
      </c>
      <c r="J7" s="848"/>
      <c r="K7" s="848"/>
      <c r="L7" s="848"/>
      <c r="M7" s="848"/>
      <c r="N7" s="848"/>
      <c r="O7" s="848"/>
      <c r="P7" s="848" t="s">
        <v>478</v>
      </c>
      <c r="Q7" s="848"/>
      <c r="R7" s="848"/>
      <c r="S7" s="848"/>
      <c r="T7" s="848"/>
      <c r="U7" s="848" t="s">
        <v>479</v>
      </c>
      <c r="V7" s="848"/>
      <c r="W7" s="848"/>
      <c r="X7" s="848"/>
      <c r="Y7" s="848"/>
    </row>
    <row r="8" spans="2:25">
      <c r="B8" s="849" t="s">
        <v>480</v>
      </c>
      <c r="C8" s="849" t="s">
        <v>481</v>
      </c>
      <c r="D8" s="851" t="s">
        <v>482</v>
      </c>
      <c r="E8" s="851" t="s">
        <v>483</v>
      </c>
      <c r="F8" s="851" t="s">
        <v>484</v>
      </c>
      <c r="G8" s="851" t="s">
        <v>485</v>
      </c>
      <c r="H8" s="851" t="s">
        <v>468</v>
      </c>
      <c r="I8" s="840" t="s">
        <v>486</v>
      </c>
      <c r="J8" s="840" t="s">
        <v>487</v>
      </c>
      <c r="K8" s="840" t="s">
        <v>488</v>
      </c>
      <c r="L8" s="840" t="s">
        <v>489</v>
      </c>
      <c r="M8" s="840" t="s">
        <v>490</v>
      </c>
      <c r="N8" s="840" t="s">
        <v>491</v>
      </c>
      <c r="O8" s="840" t="s">
        <v>492</v>
      </c>
      <c r="P8" s="840" t="s">
        <v>493</v>
      </c>
      <c r="Q8" s="840" t="s">
        <v>494</v>
      </c>
      <c r="R8" s="840" t="s">
        <v>495</v>
      </c>
      <c r="S8" s="842" t="s">
        <v>496</v>
      </c>
      <c r="T8" s="843"/>
      <c r="U8" s="840" t="s">
        <v>228</v>
      </c>
      <c r="V8" s="840" t="s">
        <v>207</v>
      </c>
      <c r="W8" s="840" t="s">
        <v>208</v>
      </c>
      <c r="X8" s="842" t="s">
        <v>497</v>
      </c>
      <c r="Y8" s="843"/>
    </row>
    <row r="9" spans="2:25" ht="15.75" customHeight="1">
      <c r="B9" s="850"/>
      <c r="C9" s="850"/>
      <c r="D9" s="852"/>
      <c r="E9" s="852"/>
      <c r="F9" s="852"/>
      <c r="G9" s="852"/>
      <c r="H9" s="852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520" t="s">
        <v>498</v>
      </c>
      <c r="T9" s="520" t="s">
        <v>499</v>
      </c>
      <c r="U9" s="841"/>
      <c r="V9" s="841"/>
      <c r="W9" s="841"/>
      <c r="X9" s="521" t="s">
        <v>500</v>
      </c>
      <c r="Y9" s="521" t="s">
        <v>501</v>
      </c>
    </row>
    <row r="10" spans="2:25" ht="15" customHeight="1">
      <c r="B10" s="522"/>
      <c r="C10" s="523"/>
      <c r="D10" s="524"/>
      <c r="E10" s="500"/>
      <c r="F10" s="500"/>
      <c r="G10" s="501"/>
      <c r="H10" s="525"/>
      <c r="I10" s="526"/>
      <c r="J10" s="527"/>
      <c r="K10" s="527"/>
      <c r="L10" s="527"/>
      <c r="M10" s="527"/>
      <c r="N10" s="527"/>
      <c r="O10" s="528"/>
      <c r="P10" s="529"/>
      <c r="Q10" s="277"/>
      <c r="R10" s="277"/>
      <c r="S10" s="277"/>
      <c r="T10" s="278"/>
      <c r="U10" s="277"/>
      <c r="V10" s="277"/>
      <c r="W10" s="277"/>
      <c r="X10" s="277"/>
      <c r="Y10" s="278"/>
    </row>
    <row r="11" spans="2:25">
      <c r="B11" s="530"/>
      <c r="C11" s="531"/>
      <c r="D11" s="532"/>
      <c r="E11" s="503"/>
      <c r="F11" s="503"/>
      <c r="G11" s="503"/>
      <c r="H11" s="533"/>
      <c r="I11" s="533"/>
      <c r="J11" s="534"/>
      <c r="K11" s="534"/>
      <c r="L11" s="534"/>
      <c r="M11" s="534"/>
      <c r="N11" s="534"/>
      <c r="O11" s="502"/>
      <c r="P11" s="33"/>
      <c r="Q11" s="279"/>
      <c r="R11" s="279"/>
      <c r="S11" s="279"/>
      <c r="T11" s="280"/>
      <c r="U11" s="279"/>
      <c r="V11" s="279"/>
      <c r="W11" s="279"/>
      <c r="X11" s="279"/>
      <c r="Y11" s="280"/>
    </row>
    <row r="12" spans="2:25">
      <c r="B12" s="530"/>
      <c r="C12" s="531"/>
      <c r="D12" s="532"/>
      <c r="E12" s="500"/>
      <c r="F12" s="500"/>
      <c r="G12" s="501"/>
      <c r="H12" s="535"/>
      <c r="I12" s="535"/>
      <c r="J12" s="536"/>
      <c r="K12" s="536"/>
      <c r="L12" s="536"/>
      <c r="M12" s="536"/>
      <c r="N12" s="536"/>
      <c r="O12" s="537"/>
      <c r="P12" s="33"/>
      <c r="Q12" s="279"/>
      <c r="R12" s="279"/>
      <c r="S12" s="279"/>
      <c r="T12" s="280"/>
      <c r="U12" s="279"/>
      <c r="V12" s="279"/>
      <c r="W12" s="279"/>
      <c r="X12" s="279"/>
      <c r="Y12" s="280"/>
    </row>
    <row r="13" spans="2:25">
      <c r="B13" s="530"/>
      <c r="C13" s="531"/>
      <c r="D13" s="532"/>
      <c r="E13" s="500"/>
      <c r="F13" s="500"/>
      <c r="G13" s="501"/>
      <c r="H13" s="525"/>
      <c r="I13" s="525"/>
      <c r="J13" s="475"/>
      <c r="K13" s="475"/>
      <c r="L13" s="475"/>
      <c r="M13" s="475"/>
      <c r="N13" s="475"/>
      <c r="O13" s="500"/>
      <c r="P13" s="33"/>
      <c r="Q13" s="279"/>
      <c r="R13" s="279"/>
      <c r="S13" s="279"/>
      <c r="T13" s="280"/>
      <c r="U13" s="279"/>
      <c r="V13" s="279"/>
      <c r="W13" s="279"/>
      <c r="X13" s="279"/>
      <c r="Y13" s="280"/>
    </row>
    <row r="14" spans="2:25">
      <c r="B14" s="530"/>
      <c r="C14" s="531"/>
      <c r="D14" s="532"/>
      <c r="E14" s="503"/>
      <c r="F14" s="503"/>
      <c r="G14" s="503"/>
      <c r="H14" s="538"/>
      <c r="I14" s="538"/>
      <c r="J14" s="539"/>
      <c r="K14" s="539"/>
      <c r="L14" s="539"/>
      <c r="M14" s="539"/>
      <c r="N14" s="539"/>
      <c r="O14" s="503"/>
      <c r="P14" s="33"/>
      <c r="Q14" s="279"/>
      <c r="R14" s="279"/>
      <c r="S14" s="279"/>
      <c r="T14" s="280"/>
      <c r="U14" s="279"/>
      <c r="V14" s="279"/>
      <c r="W14" s="279"/>
      <c r="X14" s="279"/>
      <c r="Y14" s="280"/>
    </row>
    <row r="15" spans="2:25">
      <c r="B15" s="530"/>
      <c r="C15" s="531"/>
      <c r="D15" s="532"/>
      <c r="E15" s="500"/>
      <c r="F15" s="500"/>
      <c r="G15" s="501"/>
      <c r="H15" s="525"/>
      <c r="I15" s="525"/>
      <c r="J15" s="475"/>
      <c r="K15" s="475"/>
      <c r="L15" s="475"/>
      <c r="M15" s="475"/>
      <c r="N15" s="475"/>
      <c r="O15" s="500"/>
      <c r="P15" s="33"/>
      <c r="Q15" s="279"/>
      <c r="R15" s="279"/>
      <c r="S15" s="279"/>
      <c r="T15" s="280"/>
      <c r="U15" s="279"/>
      <c r="V15" s="279"/>
      <c r="W15" s="279"/>
      <c r="X15" s="279"/>
      <c r="Y15" s="280"/>
    </row>
    <row r="16" spans="2:25">
      <c r="B16" s="530"/>
      <c r="C16" s="531"/>
      <c r="D16" s="532"/>
      <c r="E16" s="500"/>
      <c r="F16" s="500"/>
      <c r="G16" s="501"/>
      <c r="H16" s="525"/>
      <c r="I16" s="525"/>
      <c r="J16" s="475"/>
      <c r="K16" s="475"/>
      <c r="L16" s="475"/>
      <c r="M16" s="475"/>
      <c r="N16" s="475"/>
      <c r="O16" s="500"/>
      <c r="P16" s="33"/>
      <c r="Q16" s="279"/>
      <c r="R16" s="279"/>
      <c r="S16" s="279"/>
      <c r="T16" s="280"/>
      <c r="U16" s="279"/>
      <c r="V16" s="279"/>
      <c r="W16" s="279"/>
      <c r="X16" s="279"/>
      <c r="Y16" s="280"/>
    </row>
    <row r="17" spans="2:25">
      <c r="B17" s="530"/>
      <c r="C17" s="531"/>
      <c r="D17" s="532"/>
      <c r="E17" s="500"/>
      <c r="F17" s="500"/>
      <c r="G17" s="501"/>
      <c r="H17" s="525"/>
      <c r="I17" s="525"/>
      <c r="J17" s="475"/>
      <c r="K17" s="475"/>
      <c r="L17" s="475"/>
      <c r="M17" s="475"/>
      <c r="N17" s="475"/>
      <c r="O17" s="500"/>
      <c r="P17" s="33"/>
      <c r="Q17" s="279"/>
      <c r="R17" s="279"/>
      <c r="S17" s="279"/>
      <c r="T17" s="280"/>
      <c r="U17" s="279"/>
      <c r="V17" s="279"/>
      <c r="W17" s="279"/>
      <c r="X17" s="279"/>
      <c r="Y17" s="280"/>
    </row>
    <row r="18" spans="2:25">
      <c r="B18" s="530"/>
      <c r="C18" s="531"/>
      <c r="D18" s="532"/>
      <c r="E18" s="500"/>
      <c r="F18" s="500"/>
      <c r="G18" s="501"/>
      <c r="H18" s="525"/>
      <c r="I18" s="525"/>
      <c r="J18" s="475"/>
      <c r="K18" s="475"/>
      <c r="L18" s="475"/>
      <c r="M18" s="475"/>
      <c r="N18" s="475"/>
      <c r="O18" s="500"/>
      <c r="P18" s="33"/>
      <c r="Q18" s="279"/>
      <c r="R18" s="279"/>
      <c r="S18" s="279"/>
      <c r="T18" s="280"/>
      <c r="U18" s="279"/>
      <c r="V18" s="279"/>
      <c r="W18" s="279"/>
      <c r="X18" s="279"/>
      <c r="Y18" s="280"/>
    </row>
    <row r="19" spans="2:25">
      <c r="B19" s="530"/>
      <c r="C19" s="531"/>
      <c r="D19" s="532"/>
      <c r="E19" s="500"/>
      <c r="F19" s="500"/>
      <c r="G19" s="501"/>
      <c r="H19" s="525"/>
      <c r="I19" s="525"/>
      <c r="J19" s="475"/>
      <c r="K19" s="475"/>
      <c r="L19" s="475"/>
      <c r="M19" s="475"/>
      <c r="N19" s="475"/>
      <c r="O19" s="500"/>
      <c r="P19" s="33"/>
      <c r="Q19" s="279"/>
      <c r="R19" s="279"/>
      <c r="S19" s="279"/>
      <c r="T19" s="280"/>
      <c r="U19" s="279"/>
      <c r="V19" s="279"/>
      <c r="W19" s="279"/>
      <c r="X19" s="279"/>
      <c r="Y19" s="280"/>
    </row>
    <row r="20" spans="2:25">
      <c r="B20" s="530"/>
      <c r="C20" s="531"/>
      <c r="D20" s="532"/>
      <c r="E20" s="500"/>
      <c r="F20" s="500"/>
      <c r="G20" s="501"/>
      <c r="H20" s="525"/>
      <c r="I20" s="525"/>
      <c r="J20" s="475"/>
      <c r="K20" s="475"/>
      <c r="L20" s="475"/>
      <c r="M20" s="475"/>
      <c r="N20" s="475"/>
      <c r="O20" s="500"/>
      <c r="P20" s="33"/>
      <c r="Q20" s="279"/>
      <c r="R20" s="279"/>
      <c r="S20" s="279"/>
      <c r="T20" s="280"/>
      <c r="U20" s="279"/>
      <c r="V20" s="279"/>
      <c r="W20" s="279"/>
      <c r="X20" s="279"/>
      <c r="Y20" s="280"/>
    </row>
    <row r="21" spans="2:25">
      <c r="B21" s="530"/>
      <c r="C21" s="531"/>
      <c r="D21" s="532"/>
      <c r="E21" s="500"/>
      <c r="F21" s="500"/>
      <c r="G21" s="501"/>
      <c r="H21" s="525"/>
      <c r="I21" s="525"/>
      <c r="J21" s="475"/>
      <c r="K21" s="475"/>
      <c r="L21" s="475"/>
      <c r="M21" s="475"/>
      <c r="N21" s="475"/>
      <c r="O21" s="500"/>
      <c r="P21" s="33"/>
      <c r="Q21" s="279"/>
      <c r="R21" s="279"/>
      <c r="S21" s="279"/>
      <c r="T21" s="280"/>
      <c r="U21" s="279"/>
      <c r="V21" s="279"/>
      <c r="W21" s="279"/>
      <c r="X21" s="279"/>
      <c r="Y21" s="280"/>
    </row>
    <row r="22" spans="2:25">
      <c r="B22" s="530"/>
      <c r="C22" s="531"/>
      <c r="D22" s="532"/>
      <c r="E22" s="500"/>
      <c r="F22" s="500"/>
      <c r="G22" s="501"/>
      <c r="H22" s="525"/>
      <c r="I22" s="525"/>
      <c r="J22" s="475"/>
      <c r="K22" s="475"/>
      <c r="L22" s="475"/>
      <c r="M22" s="475"/>
      <c r="N22" s="475"/>
      <c r="O22" s="500"/>
      <c r="P22" s="33"/>
      <c r="Q22" s="279"/>
      <c r="R22" s="279"/>
      <c r="S22" s="279"/>
      <c r="T22" s="280"/>
      <c r="U22" s="279"/>
      <c r="V22" s="279"/>
      <c r="W22" s="279"/>
      <c r="X22" s="279"/>
      <c r="Y22" s="280"/>
    </row>
    <row r="23" spans="2:25">
      <c r="B23" s="530"/>
      <c r="C23" s="531"/>
      <c r="D23" s="532"/>
      <c r="E23" s="503"/>
      <c r="F23" s="503"/>
      <c r="G23" s="503"/>
      <c r="H23" s="538"/>
      <c r="I23" s="538"/>
      <c r="J23" s="539"/>
      <c r="K23" s="539"/>
      <c r="L23" s="539"/>
      <c r="M23" s="539"/>
      <c r="N23" s="539"/>
      <c r="O23" s="503"/>
      <c r="P23" s="33"/>
      <c r="Q23" s="279"/>
      <c r="R23" s="279"/>
      <c r="S23" s="279"/>
      <c r="T23" s="280"/>
      <c r="U23" s="279"/>
      <c r="V23" s="279"/>
      <c r="W23" s="279"/>
      <c r="X23" s="279"/>
      <c r="Y23" s="280"/>
    </row>
    <row r="24" spans="2:25">
      <c r="B24" s="530"/>
      <c r="C24" s="531"/>
      <c r="D24" s="532"/>
      <c r="E24" s="500"/>
      <c r="F24" s="500"/>
      <c r="G24" s="501"/>
      <c r="H24" s="525"/>
      <c r="I24" s="525"/>
      <c r="J24" s="475"/>
      <c r="K24" s="475"/>
      <c r="L24" s="475"/>
      <c r="M24" s="475"/>
      <c r="N24" s="475"/>
      <c r="O24" s="500"/>
      <c r="P24" s="33"/>
      <c r="Q24" s="279"/>
      <c r="R24" s="279"/>
      <c r="S24" s="279"/>
      <c r="T24" s="280"/>
      <c r="U24" s="279"/>
      <c r="V24" s="279"/>
      <c r="W24" s="279"/>
      <c r="X24" s="279"/>
      <c r="Y24" s="280"/>
    </row>
    <row r="25" spans="2:25">
      <c r="B25" s="530"/>
      <c r="C25" s="531"/>
      <c r="D25" s="532"/>
      <c r="E25" s="500"/>
      <c r="F25" s="500"/>
      <c r="G25" s="501"/>
      <c r="H25" s="525"/>
      <c r="I25" s="525"/>
      <c r="J25" s="475"/>
      <c r="K25" s="475"/>
      <c r="L25" s="475"/>
      <c r="M25" s="475"/>
      <c r="N25" s="475"/>
      <c r="O25" s="500"/>
      <c r="P25" s="33"/>
      <c r="Q25" s="279"/>
      <c r="R25" s="279"/>
      <c r="S25" s="279"/>
      <c r="T25" s="280"/>
      <c r="U25" s="279"/>
      <c r="V25" s="279"/>
      <c r="W25" s="279"/>
      <c r="X25" s="279"/>
      <c r="Y25" s="280"/>
    </row>
    <row r="26" spans="2:25">
      <c r="B26" s="530"/>
      <c r="C26" s="531"/>
      <c r="D26" s="532"/>
      <c r="E26" s="500"/>
      <c r="F26" s="500"/>
      <c r="G26" s="501"/>
      <c r="H26" s="525"/>
      <c r="I26" s="525"/>
      <c r="J26" s="475"/>
      <c r="K26" s="475"/>
      <c r="L26" s="475"/>
      <c r="M26" s="475"/>
      <c r="N26" s="475"/>
      <c r="O26" s="500"/>
      <c r="P26" s="33"/>
      <c r="Q26" s="279"/>
      <c r="R26" s="279"/>
      <c r="S26" s="279"/>
      <c r="T26" s="280"/>
      <c r="U26" s="279"/>
      <c r="V26" s="279"/>
      <c r="W26" s="279"/>
      <c r="X26" s="279"/>
      <c r="Y26" s="280"/>
    </row>
    <row r="27" spans="2:25">
      <c r="B27" s="530"/>
      <c r="C27" s="531"/>
      <c r="D27" s="532"/>
      <c r="E27" s="503"/>
      <c r="F27" s="503"/>
      <c r="G27" s="503"/>
      <c r="H27" s="538"/>
      <c r="I27" s="538"/>
      <c r="J27" s="539"/>
      <c r="K27" s="539"/>
      <c r="L27" s="539"/>
      <c r="M27" s="539"/>
      <c r="N27" s="539"/>
      <c r="O27" s="503"/>
      <c r="P27" s="33"/>
      <c r="Q27" s="279"/>
      <c r="R27" s="279"/>
      <c r="S27" s="279"/>
      <c r="T27" s="280"/>
      <c r="U27" s="279"/>
      <c r="V27" s="279"/>
      <c r="W27" s="279"/>
      <c r="X27" s="279"/>
      <c r="Y27" s="280"/>
    </row>
    <row r="28" spans="2:25">
      <c r="B28" s="530"/>
      <c r="C28" s="531"/>
      <c r="D28" s="532"/>
      <c r="E28" s="500"/>
      <c r="F28" s="500"/>
      <c r="G28" s="501"/>
      <c r="H28" s="525"/>
      <c r="I28" s="525"/>
      <c r="J28" s="475"/>
      <c r="K28" s="475"/>
      <c r="L28" s="475"/>
      <c r="M28" s="475"/>
      <c r="N28" s="475"/>
      <c r="O28" s="500"/>
      <c r="P28" s="33"/>
      <c r="Q28" s="279"/>
      <c r="R28" s="279"/>
      <c r="S28" s="279"/>
      <c r="T28" s="280"/>
      <c r="U28" s="279"/>
      <c r="V28" s="279"/>
      <c r="W28" s="279"/>
      <c r="X28" s="279"/>
      <c r="Y28" s="280"/>
    </row>
    <row r="29" spans="2:25">
      <c r="B29" s="530"/>
      <c r="C29" s="531"/>
      <c r="D29" s="532"/>
      <c r="E29" s="500"/>
      <c r="F29" s="500"/>
      <c r="G29" s="501"/>
      <c r="H29" s="525"/>
      <c r="I29" s="525"/>
      <c r="J29" s="475"/>
      <c r="K29" s="475"/>
      <c r="L29" s="475"/>
      <c r="M29" s="475"/>
      <c r="N29" s="475"/>
      <c r="O29" s="500"/>
      <c r="P29" s="33"/>
      <c r="Q29" s="279"/>
      <c r="R29" s="279"/>
      <c r="S29" s="279"/>
      <c r="T29" s="280"/>
      <c r="U29" s="279"/>
      <c r="V29" s="279"/>
      <c r="W29" s="279"/>
      <c r="X29" s="279"/>
      <c r="Y29" s="280"/>
    </row>
    <row r="30" spans="2:25">
      <c r="B30" s="530"/>
      <c r="C30" s="531"/>
      <c r="D30" s="532"/>
      <c r="E30" s="503"/>
      <c r="F30" s="503"/>
      <c r="G30" s="503"/>
      <c r="H30" s="538"/>
      <c r="I30" s="538"/>
      <c r="J30" s="539"/>
      <c r="K30" s="539"/>
      <c r="L30" s="539"/>
      <c r="M30" s="539"/>
      <c r="N30" s="539"/>
      <c r="O30" s="503"/>
      <c r="P30" s="33"/>
      <c r="Q30" s="279"/>
      <c r="R30" s="279"/>
      <c r="S30" s="279"/>
      <c r="T30" s="280"/>
      <c r="U30" s="279"/>
      <c r="V30" s="279"/>
      <c r="W30" s="279"/>
      <c r="X30" s="279"/>
      <c r="Y30" s="280"/>
    </row>
    <row r="31" spans="2:25">
      <c r="B31" s="530"/>
      <c r="C31" s="531"/>
      <c r="D31" s="532"/>
      <c r="E31" s="500"/>
      <c r="F31" s="500"/>
      <c r="G31" s="501"/>
      <c r="H31" s="525"/>
      <c r="I31" s="525"/>
      <c r="J31" s="475"/>
      <c r="K31" s="475"/>
      <c r="L31" s="475"/>
      <c r="M31" s="475"/>
      <c r="N31" s="475"/>
      <c r="O31" s="500"/>
      <c r="P31" s="33"/>
      <c r="Q31" s="279"/>
      <c r="R31" s="279"/>
      <c r="S31" s="279"/>
      <c r="T31" s="280"/>
      <c r="U31" s="279"/>
      <c r="V31" s="279"/>
      <c r="W31" s="279"/>
      <c r="X31" s="279"/>
      <c r="Y31" s="280"/>
    </row>
    <row r="32" spans="2:25">
      <c r="B32" s="530"/>
      <c r="C32" s="531"/>
      <c r="D32" s="532"/>
      <c r="E32" s="500"/>
      <c r="F32" s="500"/>
      <c r="G32" s="501"/>
      <c r="H32" s="525"/>
      <c r="I32" s="525"/>
      <c r="J32" s="475"/>
      <c r="K32" s="475"/>
      <c r="L32" s="475"/>
      <c r="M32" s="475"/>
      <c r="N32" s="475"/>
      <c r="O32" s="500"/>
      <c r="P32" s="33"/>
      <c r="Q32" s="279"/>
      <c r="R32" s="279"/>
      <c r="S32" s="279"/>
      <c r="T32" s="280"/>
      <c r="U32" s="279"/>
      <c r="V32" s="279"/>
      <c r="W32" s="279"/>
      <c r="X32" s="279"/>
      <c r="Y32" s="280"/>
    </row>
    <row r="33" spans="1:25">
      <c r="B33" s="530"/>
      <c r="C33" s="531"/>
      <c r="D33" s="532"/>
      <c r="E33" s="500"/>
      <c r="F33" s="500"/>
      <c r="G33" s="501"/>
      <c r="H33" s="525"/>
      <c r="I33" s="525"/>
      <c r="J33" s="475"/>
      <c r="K33" s="475"/>
      <c r="L33" s="475"/>
      <c r="M33" s="475"/>
      <c r="N33" s="475"/>
      <c r="O33" s="500"/>
      <c r="P33" s="33"/>
      <c r="Q33" s="279"/>
      <c r="R33" s="279"/>
      <c r="S33" s="279"/>
      <c r="T33" s="280"/>
      <c r="U33" s="279"/>
      <c r="V33" s="279"/>
      <c r="W33" s="279"/>
      <c r="X33" s="279"/>
      <c r="Y33" s="280"/>
    </row>
    <row r="34" spans="1:25">
      <c r="B34" s="530"/>
      <c r="C34" s="531"/>
      <c r="D34" s="532"/>
      <c r="E34" s="500"/>
      <c r="F34" s="500"/>
      <c r="G34" s="501"/>
      <c r="H34" s="525"/>
      <c r="I34" s="525"/>
      <c r="J34" s="475"/>
      <c r="K34" s="475"/>
      <c r="L34" s="475"/>
      <c r="M34" s="475"/>
      <c r="N34" s="475"/>
      <c r="O34" s="500"/>
      <c r="P34" s="33"/>
      <c r="Q34" s="279"/>
      <c r="R34" s="279"/>
      <c r="S34" s="279"/>
      <c r="T34" s="280"/>
      <c r="U34" s="279"/>
      <c r="V34" s="279"/>
      <c r="W34" s="279"/>
      <c r="X34" s="279"/>
      <c r="Y34" s="280"/>
    </row>
    <row r="35" spans="1:25">
      <c r="B35" s="530"/>
      <c r="C35" s="531"/>
      <c r="D35" s="532"/>
      <c r="E35" s="503"/>
      <c r="F35" s="503"/>
      <c r="G35" s="503"/>
      <c r="H35" s="538"/>
      <c r="I35" s="538"/>
      <c r="J35" s="539"/>
      <c r="K35" s="539"/>
      <c r="L35" s="539"/>
      <c r="M35" s="539"/>
      <c r="N35" s="539"/>
      <c r="O35" s="503"/>
      <c r="P35" s="33"/>
      <c r="Q35" s="279"/>
      <c r="R35" s="279"/>
      <c r="S35" s="279"/>
      <c r="T35" s="280"/>
      <c r="U35" s="279"/>
      <c r="V35" s="279"/>
      <c r="W35" s="279"/>
      <c r="X35" s="279"/>
      <c r="Y35" s="280"/>
    </row>
    <row r="36" spans="1:25">
      <c r="B36" s="530"/>
      <c r="C36" s="531"/>
      <c r="D36" s="532"/>
      <c r="E36" s="500"/>
      <c r="F36" s="500"/>
      <c r="G36" s="501"/>
      <c r="H36" s="525"/>
      <c r="I36" s="525"/>
      <c r="J36" s="475"/>
      <c r="K36" s="475"/>
      <c r="L36" s="475"/>
      <c r="M36" s="475"/>
      <c r="N36" s="475"/>
      <c r="O36" s="500"/>
      <c r="P36" s="33"/>
      <c r="Q36" s="279"/>
      <c r="R36" s="279"/>
      <c r="S36" s="279"/>
      <c r="T36" s="280"/>
      <c r="U36" s="279"/>
      <c r="V36" s="279"/>
      <c r="W36" s="279"/>
      <c r="X36" s="279"/>
      <c r="Y36" s="280"/>
    </row>
    <row r="37" spans="1:25" ht="15" customHeight="1">
      <c r="B37" s="530"/>
      <c r="C37" s="531"/>
      <c r="D37" s="532"/>
      <c r="E37" s="500"/>
      <c r="F37" s="500"/>
      <c r="G37" s="501"/>
      <c r="H37" s="525"/>
      <c r="I37" s="525"/>
      <c r="J37" s="475"/>
      <c r="K37" s="475"/>
      <c r="L37" s="475"/>
      <c r="M37" s="475"/>
      <c r="N37" s="475"/>
      <c r="O37" s="500"/>
      <c r="P37" s="33"/>
      <c r="Q37" s="279"/>
      <c r="R37" s="279"/>
      <c r="S37" s="279"/>
      <c r="T37" s="280"/>
      <c r="U37" s="279"/>
      <c r="V37" s="279"/>
      <c r="W37" s="279"/>
      <c r="X37" s="279"/>
      <c r="Y37" s="280"/>
    </row>
    <row r="38" spans="1:25" ht="15" customHeight="1">
      <c r="B38" s="530"/>
      <c r="C38" s="531"/>
      <c r="D38" s="532"/>
      <c r="E38" s="500"/>
      <c r="F38" s="500"/>
      <c r="G38" s="501"/>
      <c r="H38" s="525"/>
      <c r="I38" s="525"/>
      <c r="J38" s="475"/>
      <c r="K38" s="475"/>
      <c r="L38" s="475"/>
      <c r="M38" s="475"/>
      <c r="N38" s="475"/>
      <c r="O38" s="500"/>
      <c r="P38" s="33"/>
      <c r="Q38" s="279"/>
      <c r="R38" s="279"/>
      <c r="S38" s="279"/>
      <c r="T38" s="280"/>
      <c r="U38" s="279"/>
      <c r="V38" s="279"/>
      <c r="W38" s="279"/>
      <c r="X38" s="279"/>
      <c r="Y38" s="280"/>
    </row>
    <row r="39" spans="1:25" ht="15.75" customHeight="1">
      <c r="B39" s="530"/>
      <c r="C39" s="531"/>
      <c r="D39" s="532"/>
      <c r="E39" s="500"/>
      <c r="F39" s="500"/>
      <c r="G39" s="501"/>
      <c r="H39" s="525"/>
      <c r="I39" s="525"/>
      <c r="J39" s="475"/>
      <c r="K39" s="475"/>
      <c r="L39" s="475"/>
      <c r="M39" s="475"/>
      <c r="N39" s="475"/>
      <c r="O39" s="500"/>
      <c r="P39" s="33"/>
      <c r="Q39" s="279"/>
      <c r="R39" s="279"/>
      <c r="S39" s="279"/>
      <c r="T39" s="280"/>
      <c r="U39" s="279"/>
      <c r="V39" s="279"/>
      <c r="W39" s="279"/>
      <c r="X39" s="279"/>
      <c r="Y39" s="280"/>
    </row>
    <row r="40" spans="1:25">
      <c r="B40" s="540"/>
      <c r="C40" s="541"/>
      <c r="D40" s="542"/>
      <c r="E40" s="508"/>
      <c r="F40" s="508"/>
      <c r="G40" s="509"/>
      <c r="H40" s="543"/>
      <c r="I40" s="543"/>
      <c r="J40" s="544"/>
      <c r="K40" s="544"/>
      <c r="L40" s="544"/>
      <c r="M40" s="544"/>
      <c r="N40" s="544"/>
      <c r="O40" s="508"/>
      <c r="P40" s="73"/>
      <c r="Q40" s="281"/>
      <c r="R40" s="281"/>
      <c r="S40" s="281"/>
      <c r="T40" s="282"/>
      <c r="U40" s="279"/>
      <c r="V40" s="279"/>
      <c r="W40" s="279"/>
      <c r="X40" s="279"/>
      <c r="Y40" s="280"/>
    </row>
    <row r="41" spans="1:25" s="406" customFormat="1">
      <c r="A41" s="306"/>
      <c r="B41" s="433"/>
      <c r="C41" s="825" t="s">
        <v>232</v>
      </c>
      <c r="D41" s="826"/>
      <c r="E41" s="510">
        <f>+E11+E14+E23+E27+E30+E35+E37+E38+E39</f>
        <v>0</v>
      </c>
      <c r="F41" s="510"/>
      <c r="G41" s="510">
        <f t="shared" ref="G41:H41" si="0">+G11+G14+G23+G27+G30+G35+G37+G38+G39</f>
        <v>0</v>
      </c>
      <c r="H41" s="510">
        <f t="shared" si="0"/>
        <v>0</v>
      </c>
      <c r="I41" s="510">
        <v>0</v>
      </c>
      <c r="J41" s="510">
        <v>0</v>
      </c>
      <c r="K41" s="510">
        <v>0</v>
      </c>
      <c r="L41" s="510">
        <v>0</v>
      </c>
      <c r="M41" s="510">
        <v>0</v>
      </c>
      <c r="N41" s="510">
        <v>0</v>
      </c>
      <c r="O41" s="510">
        <v>0</v>
      </c>
      <c r="P41" s="545">
        <v>0</v>
      </c>
      <c r="Q41" s="546">
        <v>0</v>
      </c>
      <c r="R41" s="547">
        <v>0</v>
      </c>
      <c r="S41" s="548">
        <v>0</v>
      </c>
      <c r="T41" s="549">
        <v>0</v>
      </c>
      <c r="U41" s="549">
        <v>0</v>
      </c>
      <c r="V41" s="549">
        <v>0</v>
      </c>
      <c r="W41" s="549">
        <v>0</v>
      </c>
      <c r="X41" s="549">
        <v>0</v>
      </c>
      <c r="Y41" s="549">
        <v>0</v>
      </c>
    </row>
    <row r="42" spans="1:2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25">
      <c r="B43" s="16" t="s">
        <v>76</v>
      </c>
      <c r="G43" s="26"/>
      <c r="H43" s="26"/>
      <c r="I43" s="26"/>
      <c r="J43" s="26"/>
      <c r="K43" s="26"/>
      <c r="L43" s="26"/>
      <c r="M43" s="26"/>
      <c r="N43" s="26"/>
      <c r="O43" s="26"/>
    </row>
    <row r="46" spans="1:25">
      <c r="D46" s="281"/>
    </row>
    <row r="47" spans="1:25">
      <c r="D47" s="284" t="s">
        <v>77</v>
      </c>
      <c r="H47" s="651" t="s">
        <v>80</v>
      </c>
      <c r="I47" s="651"/>
      <c r="J47" s="651"/>
      <c r="K47" s="651"/>
      <c r="L47" s="651"/>
      <c r="M47" s="651"/>
      <c r="N47" s="651"/>
      <c r="O47" s="651"/>
    </row>
    <row r="48" spans="1:25">
      <c r="D48" s="284" t="s">
        <v>78</v>
      </c>
      <c r="H48" s="652" t="s">
        <v>79</v>
      </c>
      <c r="I48" s="652"/>
      <c r="J48" s="652"/>
      <c r="K48" s="652"/>
      <c r="L48" s="652"/>
      <c r="M48" s="652"/>
      <c r="N48" s="652"/>
      <c r="O48" s="652"/>
    </row>
  </sheetData>
  <mergeCells count="32"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H48:O48"/>
    <mergeCell ref="B7:C7"/>
    <mergeCell ref="D7:H7"/>
    <mergeCell ref="I7:O7"/>
    <mergeCell ref="C41:D41"/>
    <mergeCell ref="H47:O47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70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zoomScale="85" zoomScaleNormal="85" workbookViewId="0">
      <selection activeCell="A4" sqref="A4:C4"/>
    </sheetView>
  </sheetViews>
  <sheetFormatPr baseColWidth="10" defaultColWidth="11.44140625" defaultRowHeight="13.2"/>
  <cols>
    <col min="1" max="1" width="51.33203125" style="275" customWidth="1"/>
    <col min="2" max="2" width="20" style="275" customWidth="1"/>
    <col min="3" max="3" width="46.6640625" style="275" customWidth="1"/>
    <col min="4" max="16384" width="11.44140625" style="275"/>
  </cols>
  <sheetData>
    <row r="1" spans="1:9" s="26" customFormat="1"/>
    <row r="2" spans="1:9" s="26" customFormat="1">
      <c r="A2" s="639" t="s">
        <v>448</v>
      </c>
      <c r="B2" s="639"/>
      <c r="C2" s="639"/>
    </row>
    <row r="3" spans="1:9" s="26" customFormat="1" ht="20.25" customHeight="1">
      <c r="A3" s="639" t="s">
        <v>523</v>
      </c>
      <c r="B3" s="639"/>
      <c r="C3" s="639"/>
    </row>
    <row r="4" spans="1:9" s="26" customFormat="1" ht="15.75" customHeight="1">
      <c r="A4" s="639"/>
      <c r="B4" s="639"/>
      <c r="C4" s="639"/>
    </row>
    <row r="5" spans="1:9" s="26" customFormat="1" ht="9.75" customHeight="1">
      <c r="A5" s="30"/>
      <c r="B5" s="30"/>
      <c r="C5" s="30"/>
    </row>
    <row r="6" spans="1:9" s="26" customFormat="1" ht="9.75" customHeight="1">
      <c r="A6" s="854" t="s">
        <v>528</v>
      </c>
      <c r="B6" s="854"/>
      <c r="C6" s="32"/>
      <c r="D6" s="32"/>
      <c r="E6" s="32"/>
      <c r="F6" s="32"/>
      <c r="G6" s="32"/>
      <c r="H6" s="32"/>
      <c r="I6" s="33"/>
    </row>
    <row r="7" spans="1:9" s="26" customFormat="1" ht="9.75" customHeight="1" thickBot="1">
      <c r="A7" s="30"/>
      <c r="B7" s="30"/>
      <c r="C7" s="30"/>
    </row>
    <row r="8" spans="1:9" s="26" customFormat="1">
      <c r="A8" s="855" t="s">
        <v>440</v>
      </c>
      <c r="B8" s="857" t="s">
        <v>441</v>
      </c>
      <c r="C8" s="858"/>
    </row>
    <row r="9" spans="1:9" s="26" customFormat="1" ht="13.8" thickBot="1">
      <c r="A9" s="856"/>
      <c r="B9" s="550" t="s">
        <v>442</v>
      </c>
      <c r="C9" s="551" t="s">
        <v>443</v>
      </c>
    </row>
    <row r="10" spans="1:9" s="26" customFormat="1">
      <c r="A10" s="552"/>
      <c r="B10" s="553"/>
      <c r="C10" s="554"/>
    </row>
    <row r="11" spans="1:9" s="26" customFormat="1">
      <c r="A11" s="552"/>
      <c r="B11" s="553"/>
      <c r="C11" s="554"/>
    </row>
    <row r="12" spans="1:9" s="26" customFormat="1">
      <c r="A12" s="552"/>
      <c r="B12" s="553"/>
      <c r="C12" s="554"/>
    </row>
    <row r="13" spans="1:9" s="26" customFormat="1">
      <c r="A13" s="552"/>
      <c r="B13" s="553"/>
      <c r="C13" s="554"/>
    </row>
    <row r="14" spans="1:9" s="26" customFormat="1">
      <c r="A14" s="552"/>
      <c r="B14" s="553"/>
      <c r="C14" s="554"/>
    </row>
    <row r="15" spans="1:9" s="26" customFormat="1">
      <c r="A15" s="552"/>
      <c r="B15" s="553"/>
      <c r="C15" s="554"/>
    </row>
    <row r="16" spans="1:9" s="26" customFormat="1">
      <c r="A16" s="552"/>
      <c r="B16" s="553"/>
      <c r="C16" s="554"/>
    </row>
    <row r="17" spans="1:3" s="26" customFormat="1">
      <c r="A17" s="552"/>
      <c r="B17" s="553"/>
      <c r="C17" s="554"/>
    </row>
    <row r="18" spans="1:3" s="26" customFormat="1">
      <c r="A18" s="552"/>
      <c r="B18" s="553"/>
      <c r="C18" s="554"/>
    </row>
    <row r="19" spans="1:3" s="26" customFormat="1">
      <c r="A19" s="489"/>
      <c r="B19" s="490"/>
      <c r="C19" s="555"/>
    </row>
    <row r="20" spans="1:3" s="26" customFormat="1" ht="13.8" thickBot="1">
      <c r="A20" s="480"/>
      <c r="B20" s="556"/>
      <c r="C20" s="557"/>
    </row>
    <row r="21" spans="1:3" s="26" customFormat="1">
      <c r="A21" s="490"/>
      <c r="B21" s="490"/>
      <c r="C21" s="490"/>
    </row>
    <row r="22" spans="1:3" s="26" customFormat="1">
      <c r="A22" s="16" t="s">
        <v>76</v>
      </c>
    </row>
    <row r="24" spans="1:3">
      <c r="A24" s="26"/>
    </row>
    <row r="25" spans="1:3">
      <c r="A25" s="26"/>
    </row>
    <row r="26" spans="1:3">
      <c r="A26" s="26"/>
      <c r="C26" s="279"/>
    </row>
    <row r="27" spans="1:3">
      <c r="A27" s="283"/>
      <c r="C27" s="281"/>
    </row>
    <row r="28" spans="1:3" ht="15" customHeight="1">
      <c r="A28" s="284" t="s">
        <v>77</v>
      </c>
      <c r="C28" s="465" t="s">
        <v>80</v>
      </c>
    </row>
    <row r="29" spans="1:3" ht="15" customHeight="1">
      <c r="A29" s="284" t="s">
        <v>78</v>
      </c>
      <c r="C29" s="284" t="s">
        <v>79</v>
      </c>
    </row>
    <row r="30" spans="1:3">
      <c r="A30" s="26"/>
    </row>
    <row r="31" spans="1:3">
      <c r="A31" s="26"/>
    </row>
  </sheetData>
  <mergeCells count="6">
    <mergeCell ref="A6:B6"/>
    <mergeCell ref="A2:C2"/>
    <mergeCell ref="A3:C3"/>
    <mergeCell ref="A4:C4"/>
    <mergeCell ref="A8:A9"/>
    <mergeCell ref="B8:C8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showGridLines="0" zoomScale="85" zoomScaleNormal="85" workbookViewId="0">
      <selection activeCell="A4" sqref="A4:C4"/>
    </sheetView>
  </sheetViews>
  <sheetFormatPr baseColWidth="10" defaultColWidth="11.44140625" defaultRowHeight="13.2"/>
  <cols>
    <col min="1" max="1" width="51.33203125" style="275" customWidth="1"/>
    <col min="2" max="2" width="27.44140625" style="275" customWidth="1"/>
    <col min="3" max="3" width="46.6640625" style="275" customWidth="1"/>
    <col min="4" max="16384" width="11.44140625" style="275"/>
  </cols>
  <sheetData>
    <row r="1" spans="1:3" s="26" customFormat="1"/>
    <row r="2" spans="1:3" s="26" customFormat="1">
      <c r="A2" s="639" t="s">
        <v>447</v>
      </c>
      <c r="B2" s="639"/>
      <c r="C2" s="639"/>
    </row>
    <row r="3" spans="1:3" s="26" customFormat="1" ht="21.75" customHeight="1">
      <c r="A3" s="639" t="s">
        <v>523</v>
      </c>
      <c r="B3" s="639"/>
      <c r="C3" s="639"/>
    </row>
    <row r="4" spans="1:3" s="26" customFormat="1" ht="15.75" customHeight="1">
      <c r="A4" s="639"/>
      <c r="B4" s="639"/>
      <c r="C4" s="639"/>
    </row>
    <row r="5" spans="1:3" s="26" customFormat="1" ht="15" customHeight="1">
      <c r="A5" s="30"/>
      <c r="B5" s="30"/>
      <c r="C5" s="30"/>
    </row>
    <row r="6" spans="1:3" s="26" customFormat="1" ht="15" customHeight="1">
      <c r="A6" s="854" t="s">
        <v>529</v>
      </c>
      <c r="B6" s="854"/>
      <c r="C6" s="30"/>
    </row>
    <row r="7" spans="1:3" s="26" customFormat="1" ht="15" customHeight="1" thickBot="1">
      <c r="A7" s="30"/>
      <c r="B7" s="30"/>
      <c r="C7" s="30"/>
    </row>
    <row r="8" spans="1:3" s="26" customFormat="1" ht="11.25" customHeight="1">
      <c r="A8" s="865" t="s">
        <v>444</v>
      </c>
      <c r="B8" s="867" t="s">
        <v>445</v>
      </c>
      <c r="C8" s="867" t="s">
        <v>446</v>
      </c>
    </row>
    <row r="9" spans="1:3" s="26" customFormat="1" ht="13.8" thickBot="1">
      <c r="A9" s="866"/>
      <c r="B9" s="868"/>
      <c r="C9" s="868"/>
    </row>
    <row r="10" spans="1:3" s="26" customFormat="1">
      <c r="A10" s="859"/>
      <c r="B10" s="862"/>
      <c r="C10" s="862"/>
    </row>
    <row r="11" spans="1:3" s="26" customFormat="1" ht="15" customHeight="1">
      <c r="A11" s="860"/>
      <c r="B11" s="863"/>
      <c r="C11" s="863"/>
    </row>
    <row r="12" spans="1:3" s="26" customFormat="1" ht="15" customHeight="1">
      <c r="A12" s="860"/>
      <c r="B12" s="863"/>
      <c r="C12" s="863"/>
    </row>
    <row r="13" spans="1:3" s="26" customFormat="1" ht="15" customHeight="1">
      <c r="A13" s="860"/>
      <c r="B13" s="863"/>
      <c r="C13" s="863"/>
    </row>
    <row r="14" spans="1:3" s="26" customFormat="1" ht="15" customHeight="1">
      <c r="A14" s="860"/>
      <c r="B14" s="863"/>
      <c r="C14" s="863"/>
    </row>
    <row r="15" spans="1:3" s="26" customFormat="1" ht="15" customHeight="1">
      <c r="A15" s="860"/>
      <c r="B15" s="863"/>
      <c r="C15" s="863"/>
    </row>
    <row r="16" spans="1:3" s="26" customFormat="1" ht="15" customHeight="1">
      <c r="A16" s="860"/>
      <c r="B16" s="863"/>
      <c r="C16" s="863"/>
    </row>
    <row r="17" spans="1:3" s="26" customFormat="1" ht="15" customHeight="1">
      <c r="A17" s="860"/>
      <c r="B17" s="863"/>
      <c r="C17" s="863"/>
    </row>
    <row r="18" spans="1:3" s="26" customFormat="1" ht="15" customHeight="1">
      <c r="A18" s="860"/>
      <c r="B18" s="863"/>
      <c r="C18" s="863"/>
    </row>
    <row r="19" spans="1:3" s="26" customFormat="1" ht="15" customHeight="1">
      <c r="A19" s="860"/>
      <c r="B19" s="863"/>
      <c r="C19" s="863"/>
    </row>
    <row r="20" spans="1:3" s="26" customFormat="1" ht="15" customHeight="1">
      <c r="A20" s="860"/>
      <c r="B20" s="863"/>
      <c r="C20" s="863"/>
    </row>
    <row r="21" spans="1:3" s="26" customFormat="1" ht="15.75" customHeight="1" thickBot="1">
      <c r="A21" s="861"/>
      <c r="B21" s="864"/>
      <c r="C21" s="864"/>
    </row>
    <row r="22" spans="1:3" s="26" customFormat="1"/>
    <row r="23" spans="1:3">
      <c r="A23" s="16" t="s">
        <v>76</v>
      </c>
    </row>
    <row r="24" spans="1:3">
      <c r="A24" s="26"/>
    </row>
    <row r="25" spans="1:3">
      <c r="A25" s="26"/>
    </row>
    <row r="26" spans="1:3">
      <c r="A26" s="26"/>
      <c r="C26" s="279"/>
    </row>
    <row r="27" spans="1:3">
      <c r="A27" s="283"/>
      <c r="C27" s="281"/>
    </row>
    <row r="28" spans="1:3" ht="15" customHeight="1">
      <c r="A28" s="284" t="s">
        <v>77</v>
      </c>
      <c r="C28" s="465" t="s">
        <v>80</v>
      </c>
    </row>
    <row r="29" spans="1:3" ht="15" customHeight="1">
      <c r="A29" s="284" t="s">
        <v>78</v>
      </c>
      <c r="C29" s="284" t="s">
        <v>79</v>
      </c>
    </row>
    <row r="30" spans="1:3">
      <c r="A30" s="26"/>
    </row>
    <row r="31" spans="1:3">
      <c r="A31" s="26"/>
    </row>
  </sheetData>
  <mergeCells count="10"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GridLines="0" zoomScale="80" zoomScaleNormal="80" zoomScalePageLayoutView="80" workbookViewId="0">
      <selection activeCell="A4" sqref="A4:K4"/>
    </sheetView>
  </sheetViews>
  <sheetFormatPr baseColWidth="10" defaultColWidth="11.44140625" defaultRowHeight="13.2"/>
  <cols>
    <col min="1" max="1" width="4.5546875" style="26" customWidth="1"/>
    <col min="2" max="2" width="24.6640625" style="26" customWidth="1"/>
    <col min="3" max="3" width="40" style="26" customWidth="1"/>
    <col min="4" max="5" width="18.6640625" style="26" customWidth="1"/>
    <col min="6" max="6" width="10.6640625" style="26" customWidth="1"/>
    <col min="7" max="7" width="24.6640625" style="26" customWidth="1"/>
    <col min="8" max="8" width="29.6640625" style="121" customWidth="1"/>
    <col min="9" max="10" width="18.6640625" style="26" customWidth="1"/>
    <col min="11" max="11" width="4.5546875" style="26" customWidth="1"/>
    <col min="12" max="16384" width="11.44140625" style="26"/>
  </cols>
  <sheetData>
    <row r="1" spans="1:11" ht="14.1" customHeight="1">
      <c r="A1" s="118"/>
      <c r="B1" s="24"/>
      <c r="C1" s="639"/>
      <c r="D1" s="639"/>
      <c r="E1" s="639"/>
      <c r="F1" s="639"/>
      <c r="G1" s="639"/>
      <c r="H1" s="639"/>
      <c r="I1" s="639"/>
      <c r="J1" s="119"/>
      <c r="K1" s="119"/>
    </row>
    <row r="2" spans="1:11" ht="14.1" customHeight="1">
      <c r="A2" s="25"/>
      <c r="B2" s="24"/>
      <c r="C2" s="639" t="s">
        <v>451</v>
      </c>
      <c r="D2" s="639"/>
      <c r="E2" s="639"/>
      <c r="F2" s="639"/>
      <c r="G2" s="639"/>
      <c r="H2" s="639"/>
      <c r="I2" s="639"/>
      <c r="J2" s="25"/>
      <c r="K2" s="25"/>
    </row>
    <row r="3" spans="1:11" ht="14.1" customHeight="1">
      <c r="A3" s="639" t="s">
        <v>523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</row>
    <row r="4" spans="1:11" ht="14.1" customHeight="1">
      <c r="A4" s="639" t="s">
        <v>0</v>
      </c>
      <c r="B4" s="639"/>
      <c r="C4" s="639"/>
      <c r="D4" s="639"/>
      <c r="E4" s="639"/>
      <c r="F4" s="639"/>
      <c r="G4" s="639"/>
      <c r="H4" s="639"/>
      <c r="I4" s="639"/>
      <c r="J4" s="639"/>
      <c r="K4" s="639"/>
    </row>
    <row r="5" spans="1:11" ht="20.100000000000001" customHeight="1">
      <c r="A5" s="30"/>
      <c r="B5" s="31"/>
      <c r="C5" s="32"/>
      <c r="D5" s="31" t="s">
        <v>3</v>
      </c>
      <c r="E5" s="640" t="s">
        <v>566</v>
      </c>
      <c r="F5" s="640"/>
      <c r="G5" s="640"/>
      <c r="H5" s="32"/>
      <c r="I5" s="32"/>
      <c r="J5" s="32"/>
    </row>
    <row r="6" spans="1:11" ht="3" customHeight="1">
      <c r="A6" s="120"/>
      <c r="B6" s="120"/>
      <c r="C6" s="120"/>
      <c r="D6" s="120"/>
      <c r="E6" s="120"/>
      <c r="F6" s="120"/>
    </row>
    <row r="7" spans="1:11" s="33" customFormat="1" ht="3" customHeight="1">
      <c r="A7" s="30"/>
      <c r="B7" s="34"/>
      <c r="C7" s="34"/>
      <c r="D7" s="34"/>
      <c r="E7" s="34"/>
      <c r="F7" s="35"/>
      <c r="H7" s="122"/>
    </row>
    <row r="8" spans="1:11" s="33" customFormat="1" ht="3" customHeight="1">
      <c r="A8" s="37"/>
      <c r="B8" s="37"/>
      <c r="C8" s="37"/>
      <c r="D8" s="38"/>
      <c r="E8" s="38"/>
      <c r="F8" s="39"/>
      <c r="H8" s="122"/>
    </row>
    <row r="9" spans="1:11" s="33" customFormat="1" ht="20.100000000000001" customHeight="1">
      <c r="A9" s="40"/>
      <c r="B9" s="638" t="s">
        <v>74</v>
      </c>
      <c r="C9" s="638"/>
      <c r="D9" s="41" t="s">
        <v>65</v>
      </c>
      <c r="E9" s="41" t="s">
        <v>66</v>
      </c>
      <c r="F9" s="42"/>
      <c r="G9" s="638" t="s">
        <v>74</v>
      </c>
      <c r="H9" s="638"/>
      <c r="I9" s="41" t="s">
        <v>65</v>
      </c>
      <c r="J9" s="41" t="s">
        <v>66</v>
      </c>
      <c r="K9" s="43"/>
    </row>
    <row r="10" spans="1:11" ht="3" customHeight="1">
      <c r="A10" s="45"/>
      <c r="B10" s="46"/>
      <c r="C10" s="46"/>
      <c r="D10" s="47"/>
      <c r="E10" s="47"/>
      <c r="F10" s="36"/>
      <c r="G10" s="33"/>
      <c r="H10" s="122"/>
      <c r="I10" s="33"/>
      <c r="J10" s="33"/>
      <c r="K10" s="48"/>
    </row>
    <row r="11" spans="1:11" s="33" customFormat="1" ht="3" customHeight="1">
      <c r="A11" s="123"/>
      <c r="B11" s="124"/>
      <c r="C11" s="124"/>
      <c r="D11" s="125"/>
      <c r="E11" s="125"/>
      <c r="F11" s="51"/>
      <c r="H11" s="122"/>
      <c r="K11" s="48"/>
    </row>
    <row r="12" spans="1:11">
      <c r="A12" s="57"/>
      <c r="B12" s="643" t="s">
        <v>5</v>
      </c>
      <c r="C12" s="643"/>
      <c r="D12" s="126">
        <f>D14+D24</f>
        <v>1078196.42</v>
      </c>
      <c r="E12" s="126">
        <f>E14+E24</f>
        <v>998188.49000000011</v>
      </c>
      <c r="F12" s="51"/>
      <c r="G12" s="643" t="s">
        <v>6</v>
      </c>
      <c r="H12" s="643"/>
      <c r="I12" s="126">
        <f>I14+I25</f>
        <v>278977.73</v>
      </c>
      <c r="J12" s="126">
        <f>J14+J25</f>
        <v>2000</v>
      </c>
      <c r="K12" s="48"/>
    </row>
    <row r="13" spans="1:11">
      <c r="A13" s="54"/>
      <c r="B13" s="59"/>
      <c r="C13" s="86"/>
      <c r="D13" s="127"/>
      <c r="E13" s="127"/>
      <c r="F13" s="51"/>
      <c r="G13" s="59"/>
      <c r="H13" s="59"/>
      <c r="I13" s="127"/>
      <c r="J13" s="127"/>
      <c r="K13" s="48"/>
    </row>
    <row r="14" spans="1:11">
      <c r="A14" s="54"/>
      <c r="B14" s="643" t="s">
        <v>7</v>
      </c>
      <c r="C14" s="643"/>
      <c r="D14" s="126">
        <f>SUM(D16:D22)</f>
        <v>1078196.42</v>
      </c>
      <c r="E14" s="126">
        <f>SUM(E16:E22)</f>
        <v>998188.49000000011</v>
      </c>
      <c r="F14" s="51"/>
      <c r="G14" s="643" t="s">
        <v>8</v>
      </c>
      <c r="H14" s="643"/>
      <c r="I14" s="126">
        <f>SUM(I16:I23)</f>
        <v>278977.73</v>
      </c>
      <c r="J14" s="126">
        <f>SUM(J16:J23)</f>
        <v>2000</v>
      </c>
      <c r="K14" s="48"/>
    </row>
    <row r="15" spans="1:11">
      <c r="A15" s="54"/>
      <c r="B15" s="59"/>
      <c r="C15" s="86"/>
      <c r="D15" s="127"/>
      <c r="E15" s="127"/>
      <c r="F15" s="51"/>
      <c r="G15" s="59"/>
      <c r="H15" s="59"/>
      <c r="I15" s="127"/>
      <c r="J15" s="127"/>
      <c r="K15" s="48"/>
    </row>
    <row r="16" spans="1:11">
      <c r="A16" s="57"/>
      <c r="B16" s="641" t="s">
        <v>9</v>
      </c>
      <c r="C16" s="641"/>
      <c r="D16" s="128">
        <v>1078196.42</v>
      </c>
      <c r="E16" s="128">
        <f>IF(D16&gt;0,0,ESF!D16-ESF!E16)</f>
        <v>0</v>
      </c>
      <c r="F16" s="51"/>
      <c r="G16" s="641" t="s">
        <v>10</v>
      </c>
      <c r="H16" s="641"/>
      <c r="I16" s="128">
        <v>278977.73</v>
      </c>
      <c r="J16" s="128">
        <f>IF(I16&gt;0,0,ESF!J16-ESF!I16)</f>
        <v>0</v>
      </c>
      <c r="K16" s="48"/>
    </row>
    <row r="17" spans="1:11">
      <c r="A17" s="57"/>
      <c r="B17" s="641" t="s">
        <v>11</v>
      </c>
      <c r="C17" s="641"/>
      <c r="D17" s="128">
        <f>IF(ESF!D17&lt;ESF!E17,ESF!E17-ESF!D17,0)</f>
        <v>0</v>
      </c>
      <c r="E17" s="128">
        <v>3519.93</v>
      </c>
      <c r="F17" s="51"/>
      <c r="G17" s="641" t="s">
        <v>12</v>
      </c>
      <c r="H17" s="641"/>
      <c r="I17" s="128">
        <f>IF(ESF!I17&gt;ESF!J17,ESF!I17-ESF!J17,0)</f>
        <v>0</v>
      </c>
      <c r="J17" s="128">
        <f>IF(I17&gt;0,0,ESF!J17-ESF!I17)</f>
        <v>0</v>
      </c>
      <c r="K17" s="48"/>
    </row>
    <row r="18" spans="1:11">
      <c r="A18" s="57"/>
      <c r="B18" s="641" t="s">
        <v>13</v>
      </c>
      <c r="C18" s="641"/>
      <c r="D18" s="128">
        <f>IF(ESF!D18&lt;ESF!E18,ESF!E18-ESF!D18,0)</f>
        <v>0</v>
      </c>
      <c r="E18" s="128">
        <v>994668.56</v>
      </c>
      <c r="F18" s="51"/>
      <c r="G18" s="641" t="s">
        <v>14</v>
      </c>
      <c r="H18" s="641"/>
      <c r="I18" s="128">
        <f>IF(ESF!I18&gt;ESF!J18,ESF!I18-ESF!J18,0)</f>
        <v>0</v>
      </c>
      <c r="J18" s="128">
        <f>IF(I18&gt;0,0,ESF!J18-ESF!I18)</f>
        <v>0</v>
      </c>
      <c r="K18" s="48"/>
    </row>
    <row r="19" spans="1:11">
      <c r="A19" s="57"/>
      <c r="B19" s="641" t="s">
        <v>15</v>
      </c>
      <c r="C19" s="641"/>
      <c r="D19" s="128">
        <f>IF(ESF!D19&lt;ESF!E19,ESF!E19-ESF!D19,0)</f>
        <v>0</v>
      </c>
      <c r="E19" s="128">
        <f>IF(D19&gt;0,0,ESF!D19-ESF!E19)</f>
        <v>0</v>
      </c>
      <c r="F19" s="51"/>
      <c r="G19" s="641" t="s">
        <v>16</v>
      </c>
      <c r="H19" s="641"/>
      <c r="I19" s="128">
        <f>IF(ESF!I19&gt;ESF!J19,ESF!I19-ESF!J19,0)</f>
        <v>0</v>
      </c>
      <c r="J19" s="128">
        <f>IF(I19&gt;0,0,ESF!J19-ESF!I19)</f>
        <v>0</v>
      </c>
      <c r="K19" s="48"/>
    </row>
    <row r="20" spans="1:11">
      <c r="A20" s="57"/>
      <c r="B20" s="641" t="s">
        <v>17</v>
      </c>
      <c r="C20" s="641"/>
      <c r="D20" s="128">
        <f>IF(ESF!D20&lt;ESF!E20,ESF!E20-ESF!D20,0)</f>
        <v>0</v>
      </c>
      <c r="E20" s="128">
        <v>0</v>
      </c>
      <c r="F20" s="51"/>
      <c r="G20" s="641" t="s">
        <v>18</v>
      </c>
      <c r="H20" s="641"/>
      <c r="I20" s="128">
        <f>IF(ESF!I20&gt;ESF!J20,ESF!I20-ESF!J20,0)</f>
        <v>0</v>
      </c>
      <c r="J20" s="128">
        <f>IF(I20&gt;0,0,ESF!J20-ESF!I20)</f>
        <v>0</v>
      </c>
      <c r="K20" s="48"/>
    </row>
    <row r="21" spans="1:11" ht="25.5" customHeight="1">
      <c r="A21" s="57"/>
      <c r="B21" s="641" t="s">
        <v>19</v>
      </c>
      <c r="C21" s="641"/>
      <c r="D21" s="128">
        <f>IF(ESF!D21&lt;ESF!E21,ESF!E21-ESF!D21,0)</f>
        <v>0</v>
      </c>
      <c r="E21" s="128">
        <f>IF(D21&gt;0,0,ESF!D21-ESF!E21)</f>
        <v>0</v>
      </c>
      <c r="F21" s="51"/>
      <c r="G21" s="644" t="s">
        <v>20</v>
      </c>
      <c r="H21" s="644"/>
      <c r="I21" s="128">
        <f>IF(ESF!I21&gt;ESF!J21,ESF!I21-ESF!J21,0)</f>
        <v>0</v>
      </c>
      <c r="J21" s="128">
        <v>0</v>
      </c>
      <c r="K21" s="48"/>
    </row>
    <row r="22" spans="1:11">
      <c r="A22" s="57"/>
      <c r="B22" s="641" t="s">
        <v>21</v>
      </c>
      <c r="C22" s="641"/>
      <c r="D22" s="128">
        <f>IF(ESF!D22&lt;ESF!E22,ESF!E22-ESF!D22,0)</f>
        <v>0</v>
      </c>
      <c r="E22" s="128">
        <v>0</v>
      </c>
      <c r="F22" s="51"/>
      <c r="G22" s="641" t="s">
        <v>22</v>
      </c>
      <c r="H22" s="641"/>
      <c r="I22" s="128">
        <f>IF(ESF!I22&gt;ESF!J22,ESF!I22-ESF!J22,0)</f>
        <v>0</v>
      </c>
      <c r="J22" s="128">
        <f>IF(I22&gt;0,0,ESF!J22-ESF!I22)</f>
        <v>0</v>
      </c>
      <c r="K22" s="48"/>
    </row>
    <row r="23" spans="1:11">
      <c r="A23" s="54"/>
      <c r="B23" s="59"/>
      <c r="C23" s="86"/>
      <c r="D23" s="127"/>
      <c r="E23" s="127"/>
      <c r="F23" s="51"/>
      <c r="G23" s="641" t="s">
        <v>23</v>
      </c>
      <c r="H23" s="641"/>
      <c r="I23" s="128">
        <f>IF(ESF!I23&gt;ESF!J23,ESF!I23-ESF!J23,0)</f>
        <v>0</v>
      </c>
      <c r="J23" s="128">
        <v>2000</v>
      </c>
      <c r="K23" s="48"/>
    </row>
    <row r="24" spans="1:11">
      <c r="A24" s="54"/>
      <c r="B24" s="643" t="s">
        <v>26</v>
      </c>
      <c r="C24" s="643"/>
      <c r="D24" s="126">
        <f>SUM(D26:D34)</f>
        <v>0</v>
      </c>
      <c r="E24" s="126">
        <f>SUM(E26:E34)</f>
        <v>0</v>
      </c>
      <c r="F24" s="51"/>
      <c r="G24" s="59"/>
      <c r="H24" s="59"/>
      <c r="I24" s="127"/>
      <c r="J24" s="127"/>
      <c r="K24" s="48"/>
    </row>
    <row r="25" spans="1:11">
      <c r="A25" s="54"/>
      <c r="B25" s="59"/>
      <c r="C25" s="86"/>
      <c r="D25" s="127"/>
      <c r="E25" s="127"/>
      <c r="F25" s="51"/>
      <c r="G25" s="645" t="s">
        <v>27</v>
      </c>
      <c r="H25" s="645"/>
      <c r="I25" s="126">
        <f>SUM(I27:I32)</f>
        <v>0</v>
      </c>
      <c r="J25" s="126">
        <f>SUM(J27:J32)</f>
        <v>0</v>
      </c>
      <c r="K25" s="48"/>
    </row>
    <row r="26" spans="1:11">
      <c r="A26" s="57"/>
      <c r="B26" s="641" t="s">
        <v>28</v>
      </c>
      <c r="C26" s="641"/>
      <c r="D26" s="128">
        <f>IF(ESF!D29&lt;ESF!E29,ESF!E29-ESF!D29,0)</f>
        <v>0</v>
      </c>
      <c r="E26" s="128">
        <f>IF(D26&gt;0,0,ESF!D29-ESF!E29)</f>
        <v>0</v>
      </c>
      <c r="F26" s="51"/>
      <c r="G26" s="59"/>
      <c r="H26" s="59"/>
      <c r="I26" s="127"/>
      <c r="J26" s="127"/>
      <c r="K26" s="48"/>
    </row>
    <row r="27" spans="1:11">
      <c r="A27" s="57"/>
      <c r="B27" s="641" t="s">
        <v>30</v>
      </c>
      <c r="C27" s="641"/>
      <c r="D27" s="128">
        <f>IF(ESF!D30&lt;ESF!E30,ESF!E30-ESF!D30,0)</f>
        <v>0</v>
      </c>
      <c r="E27" s="128">
        <f>IF(D27&gt;0,0,ESF!D30-ESF!E30)</f>
        <v>0</v>
      </c>
      <c r="F27" s="51"/>
      <c r="G27" s="641" t="s">
        <v>29</v>
      </c>
      <c r="H27" s="641"/>
      <c r="I27" s="128">
        <f>IF(ESF!I29&gt;ESF!J29,ESF!I29-ESF!J29,0)</f>
        <v>0</v>
      </c>
      <c r="J27" s="128">
        <f>IF(I27&gt;0,0,ESF!J29-ESF!I29)</f>
        <v>0</v>
      </c>
      <c r="K27" s="48"/>
    </row>
    <row r="28" spans="1:11">
      <c r="A28" s="57"/>
      <c r="B28" s="641" t="s">
        <v>32</v>
      </c>
      <c r="C28" s="641"/>
      <c r="D28" s="128">
        <f>IF(ESF!D31&lt;ESF!E31,ESF!E31-ESF!D31,0)</f>
        <v>0</v>
      </c>
      <c r="E28" s="128">
        <v>0</v>
      </c>
      <c r="F28" s="51"/>
      <c r="G28" s="641" t="s">
        <v>31</v>
      </c>
      <c r="H28" s="641"/>
      <c r="I28" s="128">
        <f>IF(ESF!I30&gt;ESF!J30,ESF!I30-ESF!J30,0)</f>
        <v>0</v>
      </c>
      <c r="J28" s="128">
        <f>IF(I28&gt;0,0,ESF!J30-ESF!I30)</f>
        <v>0</v>
      </c>
      <c r="K28" s="48"/>
    </row>
    <row r="29" spans="1:11">
      <c r="A29" s="57"/>
      <c r="B29" s="641" t="s">
        <v>34</v>
      </c>
      <c r="C29" s="641"/>
      <c r="D29" s="128">
        <f>IF(ESF!D32&lt;ESF!E32,ESF!E32-ESF!D32,0)</f>
        <v>0</v>
      </c>
      <c r="E29" s="128">
        <v>0</v>
      </c>
      <c r="F29" s="51"/>
      <c r="G29" s="641" t="s">
        <v>33</v>
      </c>
      <c r="H29" s="641"/>
      <c r="I29" s="128">
        <f>IF(ESF!I31&gt;ESF!J31,ESF!I31-ESF!J31,0)</f>
        <v>0</v>
      </c>
      <c r="J29" s="128">
        <f>IF(I29&gt;0,0,ESF!J31-ESF!I31)</f>
        <v>0</v>
      </c>
      <c r="K29" s="48"/>
    </row>
    <row r="30" spans="1:11">
      <c r="A30" s="57"/>
      <c r="B30" s="641" t="s">
        <v>36</v>
      </c>
      <c r="C30" s="641"/>
      <c r="D30" s="128">
        <f>IF(ESF!D33&lt;ESF!E33,ESF!E33-ESF!D33,0)</f>
        <v>0</v>
      </c>
      <c r="E30" s="128">
        <v>0</v>
      </c>
      <c r="F30" s="51"/>
      <c r="G30" s="641" t="s">
        <v>35</v>
      </c>
      <c r="H30" s="641"/>
      <c r="I30" s="128">
        <f>IF(ESF!I32&gt;ESF!J32,ESF!I32-ESF!J32,0)</f>
        <v>0</v>
      </c>
      <c r="J30" s="128">
        <f>IF(I30&gt;0,0,ESF!J32-ESF!I32)</f>
        <v>0</v>
      </c>
      <c r="K30" s="48"/>
    </row>
    <row r="31" spans="1:11" ht="26.1" customHeight="1">
      <c r="A31" s="57"/>
      <c r="B31" s="644" t="s">
        <v>38</v>
      </c>
      <c r="C31" s="644"/>
      <c r="D31" s="128">
        <v>0</v>
      </c>
      <c r="E31" s="128">
        <v>0</v>
      </c>
      <c r="F31" s="51"/>
      <c r="G31" s="644" t="s">
        <v>37</v>
      </c>
      <c r="H31" s="644"/>
      <c r="I31" s="128">
        <f>IF(ESF!I33&gt;ESF!J33,ESF!I33-ESF!J33,0)</f>
        <v>0</v>
      </c>
      <c r="J31" s="128">
        <f>IF(I31&gt;0,0,ESF!J33-ESF!I33)</f>
        <v>0</v>
      </c>
      <c r="K31" s="48"/>
    </row>
    <row r="32" spans="1:11">
      <c r="A32" s="57"/>
      <c r="B32" s="641" t="s">
        <v>40</v>
      </c>
      <c r="C32" s="641"/>
      <c r="D32" s="128">
        <f>IF(ESF!D35&lt;ESF!E35,ESF!E35-ESF!D35,0)</f>
        <v>0</v>
      </c>
      <c r="E32" s="128">
        <f>IF(D32&gt;0,0,ESF!D35-ESF!E35)</f>
        <v>0</v>
      </c>
      <c r="F32" s="51"/>
      <c r="G32" s="641" t="s">
        <v>39</v>
      </c>
      <c r="H32" s="641"/>
      <c r="I32" s="128">
        <f>IF(ESF!I34&gt;ESF!J34,ESF!I34-ESF!J34,0)</f>
        <v>0</v>
      </c>
      <c r="J32" s="128">
        <v>0</v>
      </c>
      <c r="K32" s="48"/>
    </row>
    <row r="33" spans="1:11" ht="25.5" customHeight="1">
      <c r="A33" s="57"/>
      <c r="B33" s="644" t="s">
        <v>41</v>
      </c>
      <c r="C33" s="644"/>
      <c r="D33" s="128">
        <f>IF(ESF!D36&lt;ESF!E36,ESF!E36-ESF!D36,0)</f>
        <v>0</v>
      </c>
      <c r="E33" s="128">
        <f>IF(D33&gt;0,0,ESF!D36-ESF!E36)</f>
        <v>0</v>
      </c>
      <c r="F33" s="51"/>
      <c r="G33" s="59"/>
      <c r="H33" s="59"/>
      <c r="I33" s="129"/>
      <c r="J33" s="129"/>
      <c r="K33" s="48"/>
    </row>
    <row r="34" spans="1:11">
      <c r="A34" s="57"/>
      <c r="B34" s="641" t="s">
        <v>43</v>
      </c>
      <c r="C34" s="641"/>
      <c r="D34" s="128">
        <f>IF(ESF!D37&lt;ESF!E37,ESF!E37-ESF!D37,0)</f>
        <v>0</v>
      </c>
      <c r="E34" s="128">
        <f>IF(D34&gt;0,0,ESF!D37-ESF!E37)</f>
        <v>0</v>
      </c>
      <c r="F34" s="51"/>
      <c r="G34" s="643" t="s">
        <v>46</v>
      </c>
      <c r="H34" s="643"/>
      <c r="I34" s="126">
        <f>I36+I42+I50</f>
        <v>0</v>
      </c>
      <c r="J34" s="126">
        <f>J36+J42+J50</f>
        <v>356985.66</v>
      </c>
      <c r="K34" s="48"/>
    </row>
    <row r="35" spans="1:11">
      <c r="A35" s="54"/>
      <c r="B35" s="59"/>
      <c r="C35" s="86"/>
      <c r="D35" s="129"/>
      <c r="E35" s="129"/>
      <c r="F35" s="51"/>
      <c r="G35" s="59"/>
      <c r="H35" s="59"/>
      <c r="I35" s="127"/>
      <c r="J35" s="127"/>
      <c r="K35" s="48"/>
    </row>
    <row r="36" spans="1:11">
      <c r="A36" s="57"/>
      <c r="B36" s="33"/>
      <c r="C36" s="33"/>
      <c r="D36" s="33"/>
      <c r="E36" s="33"/>
      <c r="F36" s="51"/>
      <c r="G36" s="643" t="s">
        <v>48</v>
      </c>
      <c r="H36" s="643"/>
      <c r="I36" s="126">
        <f>SUM(I38:I40)</f>
        <v>0</v>
      </c>
      <c r="J36" s="126">
        <f>SUM(J38:J40)</f>
        <v>0</v>
      </c>
      <c r="K36" s="48"/>
    </row>
    <row r="37" spans="1:11">
      <c r="A37" s="54"/>
      <c r="B37" s="33"/>
      <c r="C37" s="33"/>
      <c r="D37" s="33"/>
      <c r="E37" s="33"/>
      <c r="F37" s="51"/>
      <c r="G37" s="59"/>
      <c r="H37" s="59"/>
      <c r="I37" s="127"/>
      <c r="J37" s="127"/>
      <c r="K37" s="48"/>
    </row>
    <row r="38" spans="1:11">
      <c r="A38" s="57"/>
      <c r="B38" s="33"/>
      <c r="C38" s="33"/>
      <c r="D38" s="33"/>
      <c r="E38" s="33"/>
      <c r="F38" s="51"/>
      <c r="G38" s="641" t="s">
        <v>49</v>
      </c>
      <c r="H38" s="641"/>
      <c r="I38" s="128">
        <v>0</v>
      </c>
      <c r="J38" s="128">
        <v>0</v>
      </c>
      <c r="K38" s="48"/>
    </row>
    <row r="39" spans="1:11">
      <c r="A39" s="54"/>
      <c r="B39" s="33"/>
      <c r="C39" s="33"/>
      <c r="D39" s="33"/>
      <c r="E39" s="33"/>
      <c r="F39" s="51"/>
      <c r="G39" s="641" t="s">
        <v>50</v>
      </c>
      <c r="H39" s="641"/>
      <c r="I39" s="128">
        <f>IF(ESF!I45&gt;ESF!J45,ESF!I45-ESF!J45,0)</f>
        <v>0</v>
      </c>
      <c r="J39" s="128">
        <f>IF(I39&gt;0,0,ESF!J45-ESF!I45)</f>
        <v>0</v>
      </c>
      <c r="K39" s="48"/>
    </row>
    <row r="40" spans="1:11">
      <c r="A40" s="57"/>
      <c r="B40" s="33"/>
      <c r="C40" s="33"/>
      <c r="D40" s="33"/>
      <c r="E40" s="33"/>
      <c r="F40" s="51"/>
      <c r="G40" s="641" t="s">
        <v>51</v>
      </c>
      <c r="H40" s="641"/>
      <c r="I40" s="128">
        <f>IF(ESF!I46&gt;ESF!J46,ESF!I46-ESF!J46,0)</f>
        <v>0</v>
      </c>
      <c r="J40" s="128">
        <f>IF(I40&gt;0,0,ESF!J46-ESF!I46)</f>
        <v>0</v>
      </c>
      <c r="K40" s="48"/>
    </row>
    <row r="41" spans="1:11">
      <c r="A41" s="57"/>
      <c r="B41" s="33"/>
      <c r="C41" s="33"/>
      <c r="D41" s="33"/>
      <c r="E41" s="33"/>
      <c r="F41" s="51"/>
      <c r="G41" s="59"/>
      <c r="H41" s="59"/>
      <c r="I41" s="127"/>
      <c r="J41" s="127"/>
      <c r="K41" s="48"/>
    </row>
    <row r="42" spans="1:11">
      <c r="A42" s="57"/>
      <c r="B42" s="33"/>
      <c r="C42" s="33"/>
      <c r="D42" s="33"/>
      <c r="E42" s="33"/>
      <c r="F42" s="51"/>
      <c r="G42" s="643" t="s">
        <v>52</v>
      </c>
      <c r="H42" s="643"/>
      <c r="I42" s="126">
        <f>SUM(I44:I48)</f>
        <v>0</v>
      </c>
      <c r="J42" s="126">
        <f>SUM(J44:J48)</f>
        <v>356985.66</v>
      </c>
      <c r="K42" s="48"/>
    </row>
    <row r="43" spans="1:11">
      <c r="A43" s="57"/>
      <c r="B43" s="33"/>
      <c r="C43" s="33"/>
      <c r="D43" s="33"/>
      <c r="E43" s="33"/>
      <c r="F43" s="51"/>
      <c r="G43" s="59"/>
      <c r="H43" s="59"/>
      <c r="I43" s="127"/>
      <c r="J43" s="127"/>
      <c r="K43" s="48"/>
    </row>
    <row r="44" spans="1:11">
      <c r="A44" s="57"/>
      <c r="B44" s="33"/>
      <c r="C44" s="33"/>
      <c r="D44" s="33"/>
      <c r="E44" s="33"/>
      <c r="F44" s="51"/>
      <c r="G44" s="641" t="s">
        <v>53</v>
      </c>
      <c r="H44" s="641"/>
      <c r="I44" s="128">
        <v>0</v>
      </c>
      <c r="J44" s="128">
        <v>356985.66</v>
      </c>
      <c r="K44" s="48"/>
    </row>
    <row r="45" spans="1:11">
      <c r="A45" s="57"/>
      <c r="B45" s="33"/>
      <c r="C45" s="33"/>
      <c r="D45" s="33"/>
      <c r="E45" s="33"/>
      <c r="F45" s="51"/>
      <c r="G45" s="641" t="s">
        <v>54</v>
      </c>
      <c r="H45" s="641"/>
      <c r="I45" s="128">
        <f>IF(ESF!I51&gt;ESF!J51,ESF!I51-ESF!J51,0)</f>
        <v>0</v>
      </c>
      <c r="J45" s="128">
        <v>0</v>
      </c>
      <c r="K45" s="48"/>
    </row>
    <row r="46" spans="1:11">
      <c r="A46" s="57"/>
      <c r="B46" s="33"/>
      <c r="C46" s="33"/>
      <c r="D46" s="33"/>
      <c r="E46" s="33"/>
      <c r="F46" s="51"/>
      <c r="G46" s="641" t="s">
        <v>55</v>
      </c>
      <c r="H46" s="641"/>
      <c r="I46" s="128">
        <f>IF(ESF!I52&gt;ESF!J52,ESF!I52-ESF!J52,0)</f>
        <v>0</v>
      </c>
      <c r="J46" s="128">
        <f>IF(I46&gt;0,0,ESF!J52-ESF!I52)</f>
        <v>0</v>
      </c>
      <c r="K46" s="48"/>
    </row>
    <row r="47" spans="1:11">
      <c r="A47" s="57"/>
      <c r="B47" s="33"/>
      <c r="C47" s="33"/>
      <c r="D47" s="33"/>
      <c r="E47" s="33"/>
      <c r="F47" s="51"/>
      <c r="G47" s="641" t="s">
        <v>56</v>
      </c>
      <c r="H47" s="641"/>
      <c r="I47" s="128">
        <f>IF(ESF!I53&gt;ESF!J53,ESF!I53-ESF!J53,0)</f>
        <v>0</v>
      </c>
      <c r="J47" s="128">
        <f>IF(I47&gt;0,0,ESF!J53-ESF!I53)</f>
        <v>0</v>
      </c>
      <c r="K47" s="48"/>
    </row>
    <row r="48" spans="1:11">
      <c r="A48" s="54"/>
      <c r="B48" s="33"/>
      <c r="C48" s="33"/>
      <c r="D48" s="33"/>
      <c r="E48" s="33"/>
      <c r="F48" s="51"/>
      <c r="G48" s="641" t="s">
        <v>57</v>
      </c>
      <c r="H48" s="641"/>
      <c r="I48" s="128">
        <f>IF(ESF!I54&gt;ESF!J54,ESF!I54-ESF!J54,0)</f>
        <v>0</v>
      </c>
      <c r="J48" s="128">
        <f>IF(I48&gt;0,0,ESF!J54-ESF!I54)</f>
        <v>0</v>
      </c>
      <c r="K48" s="48"/>
    </row>
    <row r="49" spans="1:11">
      <c r="A49" s="57"/>
      <c r="B49" s="33"/>
      <c r="C49" s="33"/>
      <c r="D49" s="33"/>
      <c r="E49" s="33"/>
      <c r="F49" s="51"/>
      <c r="G49" s="59"/>
      <c r="H49" s="59"/>
      <c r="I49" s="127"/>
      <c r="J49" s="127"/>
      <c r="K49" s="48"/>
    </row>
    <row r="50" spans="1:11" ht="26.1" customHeight="1">
      <c r="A50" s="54"/>
      <c r="B50" s="33"/>
      <c r="C50" s="33"/>
      <c r="D50" s="33"/>
      <c r="E50" s="33"/>
      <c r="F50" s="51"/>
      <c r="G50" s="643" t="s">
        <v>81</v>
      </c>
      <c r="H50" s="643"/>
      <c r="I50" s="126">
        <f>SUM(I52:I53)</f>
        <v>0</v>
      </c>
      <c r="J50" s="126">
        <f>SUM(J52:J53)</f>
        <v>0</v>
      </c>
      <c r="K50" s="48"/>
    </row>
    <row r="51" spans="1:11">
      <c r="A51" s="57"/>
      <c r="B51" s="33"/>
      <c r="C51" s="33"/>
      <c r="D51" s="33"/>
      <c r="E51" s="33"/>
      <c r="F51" s="51"/>
      <c r="G51" s="59"/>
      <c r="H51" s="59"/>
      <c r="I51" s="127"/>
      <c r="J51" s="127"/>
      <c r="K51" s="48"/>
    </row>
    <row r="52" spans="1:11">
      <c r="A52" s="57"/>
      <c r="B52" s="33"/>
      <c r="C52" s="33"/>
      <c r="D52" s="33"/>
      <c r="E52" s="33"/>
      <c r="F52" s="51"/>
      <c r="G52" s="641" t="s">
        <v>59</v>
      </c>
      <c r="H52" s="641"/>
      <c r="I52" s="128">
        <f>IF(ESF!I58&gt;ESF!J58,ESF!I58-ESF!J58,0)</f>
        <v>0</v>
      </c>
      <c r="J52" s="128">
        <f>IF(I52&gt;0,0,ESF!J58-ESF!I58)</f>
        <v>0</v>
      </c>
      <c r="K52" s="48"/>
    </row>
    <row r="53" spans="1:11" ht="19.5" customHeight="1">
      <c r="A53" s="130"/>
      <c r="B53" s="73"/>
      <c r="C53" s="73"/>
      <c r="D53" s="73"/>
      <c r="E53" s="73"/>
      <c r="F53" s="116"/>
      <c r="G53" s="661" t="s">
        <v>60</v>
      </c>
      <c r="H53" s="661"/>
      <c r="I53" s="131">
        <f>IF(ESF!I59&gt;ESF!J59,ESF!I59-ESF!J59,0)</f>
        <v>0</v>
      </c>
      <c r="J53" s="131">
        <f>IF(I53&gt;0,0,ESF!J59-ESF!I59)</f>
        <v>0</v>
      </c>
      <c r="K53" s="75"/>
    </row>
    <row r="54" spans="1:11" ht="6" customHeight="1">
      <c r="A54" s="132"/>
      <c r="B54" s="73"/>
      <c r="C54" s="76"/>
      <c r="D54" s="77"/>
      <c r="E54" s="78"/>
      <c r="F54" s="78"/>
      <c r="G54" s="73"/>
      <c r="H54" s="133"/>
      <c r="I54" s="77"/>
      <c r="J54" s="78"/>
      <c r="K54" s="78"/>
    </row>
    <row r="55" spans="1:11" ht="6" customHeight="1">
      <c r="A55" s="33"/>
      <c r="C55" s="60"/>
      <c r="D55" s="81"/>
      <c r="E55" s="82"/>
      <c r="F55" s="82"/>
      <c r="H55" s="134"/>
      <c r="I55" s="81"/>
      <c r="J55" s="82"/>
      <c r="K55" s="82"/>
    </row>
    <row r="56" spans="1:11" ht="6" customHeight="1">
      <c r="B56" s="60"/>
      <c r="C56" s="81"/>
      <c r="D56" s="82"/>
      <c r="E56" s="82"/>
      <c r="G56" s="83"/>
      <c r="H56" s="135"/>
      <c r="I56" s="82"/>
      <c r="J56" s="82"/>
    </row>
    <row r="57" spans="1:11" ht="15" customHeight="1">
      <c r="B57" s="653" t="s">
        <v>76</v>
      </c>
      <c r="C57" s="653"/>
      <c r="D57" s="653"/>
      <c r="E57" s="653"/>
      <c r="F57" s="653"/>
      <c r="G57" s="653"/>
      <c r="H57" s="653"/>
      <c r="I57" s="653"/>
      <c r="J57" s="653"/>
    </row>
    <row r="58" spans="1:11" ht="9.75" customHeight="1">
      <c r="B58" s="60"/>
      <c r="C58" s="81"/>
      <c r="D58" s="82"/>
      <c r="E58" s="82"/>
      <c r="G58" s="83"/>
      <c r="H58" s="135"/>
      <c r="I58" s="82"/>
      <c r="J58" s="82"/>
    </row>
    <row r="59" spans="1:11" ht="50.1" customHeight="1">
      <c r="B59" s="60"/>
      <c r="C59" s="136"/>
      <c r="D59" s="137"/>
      <c r="E59" s="82"/>
      <c r="G59" s="138"/>
      <c r="H59" s="139"/>
      <c r="I59" s="82"/>
      <c r="J59" s="82"/>
    </row>
    <row r="60" spans="1:11" ht="14.1" customHeight="1">
      <c r="B60" s="85"/>
      <c r="C60" s="650" t="s">
        <v>567</v>
      </c>
      <c r="D60" s="650"/>
      <c r="E60" s="82"/>
      <c r="F60" s="82"/>
      <c r="G60" s="651" t="s">
        <v>569</v>
      </c>
      <c r="H60" s="651"/>
      <c r="I60" s="86"/>
      <c r="J60" s="82"/>
    </row>
    <row r="61" spans="1:11" ht="14.1" customHeight="1">
      <c r="B61" s="87"/>
      <c r="C61" s="646" t="s">
        <v>568</v>
      </c>
      <c r="D61" s="646"/>
      <c r="E61" s="88"/>
      <c r="F61" s="88"/>
      <c r="G61" s="652" t="s">
        <v>642</v>
      </c>
      <c r="H61" s="652"/>
      <c r="I61" s="86"/>
      <c r="J61" s="82"/>
    </row>
    <row r="62" spans="1:11">
      <c r="A62" s="115"/>
      <c r="F62" s="51"/>
    </row>
  </sheetData>
  <sheetProtection formatCells="0" selectLockedCells="1"/>
  <mergeCells count="62">
    <mergeCell ref="G14:H14"/>
    <mergeCell ref="G16:H16"/>
    <mergeCell ref="B12:C12"/>
    <mergeCell ref="B14:C14"/>
    <mergeCell ref="B16:C16"/>
    <mergeCell ref="B17:C17"/>
    <mergeCell ref="B9:C9"/>
    <mergeCell ref="B18:C18"/>
    <mergeCell ref="G17:H17"/>
    <mergeCell ref="B31:C31"/>
    <mergeCell ref="B19:C19"/>
    <mergeCell ref="B20:C20"/>
    <mergeCell ref="B21:C21"/>
    <mergeCell ref="B22:C22"/>
    <mergeCell ref="G31:H31"/>
    <mergeCell ref="G22:H22"/>
    <mergeCell ref="G20:H20"/>
    <mergeCell ref="G21:H21"/>
    <mergeCell ref="G19:H19"/>
    <mergeCell ref="G18:H18"/>
    <mergeCell ref="G12:H12"/>
    <mergeCell ref="B33:C33"/>
    <mergeCell ref="B32:C32"/>
    <mergeCell ref="B26:C26"/>
    <mergeCell ref="B27:C27"/>
    <mergeCell ref="B30:C30"/>
    <mergeCell ref="B28:C28"/>
    <mergeCell ref="B29:C29"/>
    <mergeCell ref="G52:H52"/>
    <mergeCell ref="C61:D61"/>
    <mergeCell ref="G61:H61"/>
    <mergeCell ref="B57:J57"/>
    <mergeCell ref="C60:D60"/>
    <mergeCell ref="G60:H60"/>
    <mergeCell ref="G53:H53"/>
    <mergeCell ref="G45:H45"/>
    <mergeCell ref="G46:H46"/>
    <mergeCell ref="G47:H47"/>
    <mergeCell ref="G48:H48"/>
    <mergeCell ref="G50:H50"/>
    <mergeCell ref="B34:C34"/>
    <mergeCell ref="G32:H32"/>
    <mergeCell ref="G39:H39"/>
    <mergeCell ref="G44:H44"/>
    <mergeCell ref="G23:H23"/>
    <mergeCell ref="G25:H25"/>
    <mergeCell ref="G27:H27"/>
    <mergeCell ref="G36:H36"/>
    <mergeCell ref="G38:H38"/>
    <mergeCell ref="G42:H42"/>
    <mergeCell ref="G40:H40"/>
    <mergeCell ref="G34:H34"/>
    <mergeCell ref="G28:H28"/>
    <mergeCell ref="G29:H29"/>
    <mergeCell ref="G30:H30"/>
    <mergeCell ref="B24:C24"/>
    <mergeCell ref="C1:I1"/>
    <mergeCell ref="C2:I2"/>
    <mergeCell ref="G9:H9"/>
    <mergeCell ref="E5:G5"/>
    <mergeCell ref="A3:K3"/>
    <mergeCell ref="A4:K4"/>
  </mergeCells>
  <printOptions horizontalCentered="1" verticalCentered="1"/>
  <pageMargins left="0" right="0" top="0.25" bottom="0.59055118110236227" header="0" footer="0"/>
  <pageSetup paperSize="11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4.4"/>
  <cols>
    <col min="4" max="5" width="11.44140625" style="7"/>
  </cols>
  <sheetData>
    <row r="2" spans="1:5">
      <c r="A2" s="671" t="s">
        <v>1</v>
      </c>
      <c r="B2" s="671"/>
      <c r="C2" s="671"/>
      <c r="D2" s="671"/>
      <c r="E2" s="13" t="e">
        <f>ESF!#REF!</f>
        <v>#REF!</v>
      </c>
    </row>
    <row r="3" spans="1:5">
      <c r="A3" s="671" t="s">
        <v>3</v>
      </c>
      <c r="B3" s="671"/>
      <c r="C3" s="671"/>
      <c r="D3" s="671"/>
      <c r="E3" s="13">
        <f>ESF!C5</f>
        <v>0</v>
      </c>
    </row>
    <row r="4" spans="1:5">
      <c r="A4" s="671" t="s">
        <v>2</v>
      </c>
      <c r="B4" s="671"/>
      <c r="C4" s="671"/>
      <c r="D4" s="671"/>
      <c r="E4" s="14"/>
    </row>
    <row r="5" spans="1:5">
      <c r="A5" s="671" t="s">
        <v>71</v>
      </c>
      <c r="B5" s="671"/>
      <c r="C5" s="671"/>
      <c r="D5" s="671"/>
      <c r="E5" t="s">
        <v>69</v>
      </c>
    </row>
    <row r="6" spans="1:5">
      <c r="A6" s="6"/>
      <c r="B6" s="6"/>
      <c r="C6" s="666" t="s">
        <v>4</v>
      </c>
      <c r="D6" s="666"/>
      <c r="E6" s="1">
        <v>2013</v>
      </c>
    </row>
    <row r="7" spans="1:5">
      <c r="A7" s="662" t="s">
        <v>67</v>
      </c>
      <c r="B7" s="663" t="s">
        <v>7</v>
      </c>
      <c r="C7" s="664" t="s">
        <v>9</v>
      </c>
      <c r="D7" s="664"/>
      <c r="E7" s="8">
        <f>ESF!D16</f>
        <v>18741635.52</v>
      </c>
    </row>
    <row r="8" spans="1:5">
      <c r="A8" s="662"/>
      <c r="B8" s="663"/>
      <c r="C8" s="664" t="s">
        <v>11</v>
      </c>
      <c r="D8" s="664"/>
      <c r="E8" s="8">
        <f>ESF!D17</f>
        <v>82709179.120000005</v>
      </c>
    </row>
    <row r="9" spans="1:5">
      <c r="A9" s="662"/>
      <c r="B9" s="663"/>
      <c r="C9" s="664" t="s">
        <v>13</v>
      </c>
      <c r="D9" s="664"/>
      <c r="E9" s="8">
        <f>ESF!D18</f>
        <v>13037153.17</v>
      </c>
    </row>
    <row r="10" spans="1:5">
      <c r="A10" s="662"/>
      <c r="B10" s="663"/>
      <c r="C10" s="664" t="s">
        <v>15</v>
      </c>
      <c r="D10" s="664"/>
      <c r="E10" s="8">
        <f>ESF!D19</f>
        <v>239788.12</v>
      </c>
    </row>
    <row r="11" spans="1:5">
      <c r="A11" s="662"/>
      <c r="B11" s="663"/>
      <c r="C11" s="664" t="s">
        <v>17</v>
      </c>
      <c r="D11" s="664"/>
      <c r="E11" s="8">
        <f>ESF!D20</f>
        <v>260329.38</v>
      </c>
    </row>
    <row r="12" spans="1:5">
      <c r="A12" s="662"/>
      <c r="B12" s="663"/>
      <c r="C12" s="664" t="s">
        <v>19</v>
      </c>
      <c r="D12" s="664"/>
      <c r="E12" s="8">
        <f>ESF!D21</f>
        <v>0</v>
      </c>
    </row>
    <row r="13" spans="1:5">
      <c r="A13" s="662"/>
      <c r="B13" s="663"/>
      <c r="C13" s="664" t="s">
        <v>21</v>
      </c>
      <c r="D13" s="664"/>
      <c r="E13" s="8">
        <f>ESF!D22</f>
        <v>86519.35</v>
      </c>
    </row>
    <row r="14" spans="1:5" ht="15" thickBot="1">
      <c r="A14" s="662"/>
      <c r="B14" s="4"/>
      <c r="C14" s="665" t="s">
        <v>24</v>
      </c>
      <c r="D14" s="665"/>
      <c r="E14" s="9">
        <f>ESF!D24</f>
        <v>115074604.66</v>
      </c>
    </row>
    <row r="15" spans="1:5">
      <c r="A15" s="662"/>
      <c r="B15" s="663" t="s">
        <v>26</v>
      </c>
      <c r="C15" s="664" t="s">
        <v>28</v>
      </c>
      <c r="D15" s="664"/>
      <c r="E15" s="8">
        <f>ESF!D29</f>
        <v>0</v>
      </c>
    </row>
    <row r="16" spans="1:5">
      <c r="A16" s="662"/>
      <c r="B16" s="663"/>
      <c r="C16" s="664" t="s">
        <v>30</v>
      </c>
      <c r="D16" s="664"/>
      <c r="E16" s="8">
        <f>ESF!D30</f>
        <v>0</v>
      </c>
    </row>
    <row r="17" spans="1:5">
      <c r="A17" s="662"/>
      <c r="B17" s="663"/>
      <c r="C17" s="664" t="s">
        <v>32</v>
      </c>
      <c r="D17" s="664"/>
      <c r="E17" s="8">
        <f>ESF!D31</f>
        <v>232339987.15000001</v>
      </c>
    </row>
    <row r="18" spans="1:5">
      <c r="A18" s="662"/>
      <c r="B18" s="663"/>
      <c r="C18" s="664" t="s">
        <v>34</v>
      </c>
      <c r="D18" s="664"/>
      <c r="E18" s="8">
        <f>ESF!D32</f>
        <v>200413342.59999999</v>
      </c>
    </row>
    <row r="19" spans="1:5">
      <c r="A19" s="662"/>
      <c r="B19" s="663"/>
      <c r="C19" s="664" t="s">
        <v>36</v>
      </c>
      <c r="D19" s="664"/>
      <c r="E19" s="8">
        <f>ESF!D33</f>
        <v>2442117.84</v>
      </c>
    </row>
    <row r="20" spans="1:5">
      <c r="A20" s="662"/>
      <c r="B20" s="663"/>
      <c r="C20" s="664" t="s">
        <v>38</v>
      </c>
      <c r="D20" s="664"/>
      <c r="E20" s="8">
        <f>ESF!D34</f>
        <v>-210141910.00999999</v>
      </c>
    </row>
    <row r="21" spans="1:5">
      <c r="A21" s="662"/>
      <c r="B21" s="663"/>
      <c r="C21" s="664" t="s">
        <v>40</v>
      </c>
      <c r="D21" s="664"/>
      <c r="E21" s="8">
        <f>ESF!D35</f>
        <v>2927584.04</v>
      </c>
    </row>
    <row r="22" spans="1:5">
      <c r="A22" s="662"/>
      <c r="B22" s="663"/>
      <c r="C22" s="664" t="s">
        <v>41</v>
      </c>
      <c r="D22" s="664"/>
      <c r="E22" s="8">
        <f>ESF!D36</f>
        <v>0</v>
      </c>
    </row>
    <row r="23" spans="1:5">
      <c r="A23" s="662"/>
      <c r="B23" s="663"/>
      <c r="C23" s="664" t="s">
        <v>43</v>
      </c>
      <c r="D23" s="664"/>
      <c r="E23" s="8">
        <f>ESF!D37</f>
        <v>0</v>
      </c>
    </row>
    <row r="24" spans="1:5" ht="15" thickBot="1">
      <c r="A24" s="662"/>
      <c r="B24" s="4"/>
      <c r="C24" s="665" t="s">
        <v>45</v>
      </c>
      <c r="D24" s="665"/>
      <c r="E24" s="9">
        <f>ESF!D39</f>
        <v>227981121.61999997</v>
      </c>
    </row>
    <row r="25" spans="1:5" ht="15" thickBot="1">
      <c r="A25" s="662"/>
      <c r="B25" s="2"/>
      <c r="C25" s="665" t="s">
        <v>47</v>
      </c>
      <c r="D25" s="665"/>
      <c r="E25" s="9">
        <f>ESF!D41</f>
        <v>343055726.27999997</v>
      </c>
    </row>
    <row r="26" spans="1:5">
      <c r="A26" s="662" t="s">
        <v>68</v>
      </c>
      <c r="B26" s="663" t="s">
        <v>8</v>
      </c>
      <c r="C26" s="664" t="s">
        <v>10</v>
      </c>
      <c r="D26" s="664"/>
      <c r="E26" s="8">
        <f>ESF!I16</f>
        <v>19862606.850000001</v>
      </c>
    </row>
    <row r="27" spans="1:5">
      <c r="A27" s="662"/>
      <c r="B27" s="663"/>
      <c r="C27" s="664" t="s">
        <v>12</v>
      </c>
      <c r="D27" s="664"/>
      <c r="E27" s="8">
        <f>ESF!I17</f>
        <v>0</v>
      </c>
    </row>
    <row r="28" spans="1:5">
      <c r="A28" s="662"/>
      <c r="B28" s="663"/>
      <c r="C28" s="664" t="s">
        <v>14</v>
      </c>
      <c r="D28" s="664"/>
      <c r="E28" s="8">
        <f>ESF!I18</f>
        <v>0</v>
      </c>
    </row>
    <row r="29" spans="1:5">
      <c r="A29" s="662"/>
      <c r="B29" s="663"/>
      <c r="C29" s="664" t="s">
        <v>16</v>
      </c>
      <c r="D29" s="664"/>
      <c r="E29" s="8">
        <f>ESF!I19</f>
        <v>0</v>
      </c>
    </row>
    <row r="30" spans="1:5">
      <c r="A30" s="662"/>
      <c r="B30" s="663"/>
      <c r="C30" s="664" t="s">
        <v>18</v>
      </c>
      <c r="D30" s="664"/>
      <c r="E30" s="8">
        <f>ESF!I20</f>
        <v>0</v>
      </c>
    </row>
    <row r="31" spans="1:5">
      <c r="A31" s="662"/>
      <c r="B31" s="663"/>
      <c r="C31" s="664" t="s">
        <v>20</v>
      </c>
      <c r="D31" s="664"/>
      <c r="E31" s="8">
        <f>ESF!I21</f>
        <v>72290</v>
      </c>
    </row>
    <row r="32" spans="1:5">
      <c r="A32" s="662"/>
      <c r="B32" s="663"/>
      <c r="C32" s="664" t="s">
        <v>22</v>
      </c>
      <c r="D32" s="664"/>
      <c r="E32" s="8">
        <f>ESF!I22</f>
        <v>0</v>
      </c>
    </row>
    <row r="33" spans="1:5">
      <c r="A33" s="662"/>
      <c r="B33" s="663"/>
      <c r="C33" s="664" t="s">
        <v>23</v>
      </c>
      <c r="D33" s="664"/>
      <c r="E33" s="8">
        <f>ESF!I23</f>
        <v>1076236.67</v>
      </c>
    </row>
    <row r="34" spans="1:5" ht="15" thickBot="1">
      <c r="A34" s="662"/>
      <c r="B34" s="4"/>
      <c r="C34" s="665" t="s">
        <v>25</v>
      </c>
      <c r="D34" s="665"/>
      <c r="E34" s="9">
        <f>ESF!I25</f>
        <v>21011133.520000003</v>
      </c>
    </row>
    <row r="35" spans="1:5">
      <c r="A35" s="662"/>
      <c r="B35" s="663" t="s">
        <v>27</v>
      </c>
      <c r="C35" s="664" t="s">
        <v>29</v>
      </c>
      <c r="D35" s="664"/>
      <c r="E35" s="8">
        <f>ESF!I29</f>
        <v>0</v>
      </c>
    </row>
    <row r="36" spans="1:5">
      <c r="A36" s="662"/>
      <c r="B36" s="663"/>
      <c r="C36" s="664" t="s">
        <v>31</v>
      </c>
      <c r="D36" s="664"/>
      <c r="E36" s="8">
        <f>ESF!I30</f>
        <v>0</v>
      </c>
    </row>
    <row r="37" spans="1:5">
      <c r="A37" s="662"/>
      <c r="B37" s="663"/>
      <c r="C37" s="664" t="s">
        <v>33</v>
      </c>
      <c r="D37" s="664"/>
      <c r="E37" s="8">
        <f>ESF!I31</f>
        <v>0</v>
      </c>
    </row>
    <row r="38" spans="1:5">
      <c r="A38" s="662"/>
      <c r="B38" s="663"/>
      <c r="C38" s="664" t="s">
        <v>35</v>
      </c>
      <c r="D38" s="664"/>
      <c r="E38" s="8">
        <f>ESF!I32</f>
        <v>0</v>
      </c>
    </row>
    <row r="39" spans="1:5">
      <c r="A39" s="662"/>
      <c r="B39" s="663"/>
      <c r="C39" s="664" t="s">
        <v>37</v>
      </c>
      <c r="D39" s="664"/>
      <c r="E39" s="8">
        <f>ESF!I33</f>
        <v>0</v>
      </c>
    </row>
    <row r="40" spans="1:5">
      <c r="A40" s="662"/>
      <c r="B40" s="663"/>
      <c r="C40" s="664" t="s">
        <v>39</v>
      </c>
      <c r="D40" s="664"/>
      <c r="E40" s="8">
        <f>ESF!I34</f>
        <v>1598212</v>
      </c>
    </row>
    <row r="41" spans="1:5" ht="15" thickBot="1">
      <c r="A41" s="662"/>
      <c r="B41" s="2"/>
      <c r="C41" s="665" t="s">
        <v>42</v>
      </c>
      <c r="D41" s="665"/>
      <c r="E41" s="9">
        <f>ESF!I36</f>
        <v>1598212</v>
      </c>
    </row>
    <row r="42" spans="1:5" ht="15" thickBot="1">
      <c r="A42" s="662"/>
      <c r="B42" s="2"/>
      <c r="C42" s="665" t="s">
        <v>44</v>
      </c>
      <c r="D42" s="665"/>
      <c r="E42" s="9">
        <f>ESF!I38</f>
        <v>22609345.520000003</v>
      </c>
    </row>
    <row r="43" spans="1:5">
      <c r="A43" s="3"/>
      <c r="B43" s="663" t="s">
        <v>46</v>
      </c>
      <c r="C43" s="667" t="s">
        <v>48</v>
      </c>
      <c r="D43" s="667"/>
      <c r="E43" s="10">
        <f>ESF!I42</f>
        <v>317263141.83999997</v>
      </c>
    </row>
    <row r="44" spans="1:5">
      <c r="A44" s="3"/>
      <c r="B44" s="663"/>
      <c r="C44" s="664" t="s">
        <v>49</v>
      </c>
      <c r="D44" s="664"/>
      <c r="E44" s="8">
        <f>ESF!I44</f>
        <v>294404727.63999999</v>
      </c>
    </row>
    <row r="45" spans="1:5">
      <c r="A45" s="3"/>
      <c r="B45" s="663"/>
      <c r="C45" s="664" t="s">
        <v>50</v>
      </c>
      <c r="D45" s="664"/>
      <c r="E45" s="8">
        <f>ESF!I45</f>
        <v>22858414.199999999</v>
      </c>
    </row>
    <row r="46" spans="1:5">
      <c r="A46" s="3"/>
      <c r="B46" s="663"/>
      <c r="C46" s="664" t="s">
        <v>51</v>
      </c>
      <c r="D46" s="664"/>
      <c r="E46" s="8">
        <f>ESF!I46</f>
        <v>0</v>
      </c>
    </row>
    <row r="47" spans="1:5">
      <c r="A47" s="3"/>
      <c r="B47" s="663"/>
      <c r="C47" s="667" t="s">
        <v>52</v>
      </c>
      <c r="D47" s="667"/>
      <c r="E47" s="10">
        <f>ESF!I48</f>
        <v>3183238.92</v>
      </c>
    </row>
    <row r="48" spans="1:5">
      <c r="A48" s="3"/>
      <c r="B48" s="663"/>
      <c r="C48" s="664" t="s">
        <v>53</v>
      </c>
      <c r="D48" s="664"/>
      <c r="E48" s="8">
        <f>ESF!I50</f>
        <v>-356985.66</v>
      </c>
    </row>
    <row r="49" spans="1:5">
      <c r="A49" s="3"/>
      <c r="B49" s="663"/>
      <c r="C49" s="664" t="s">
        <v>54</v>
      </c>
      <c r="D49" s="664"/>
      <c r="E49" s="8">
        <f>ESF!I51</f>
        <v>2643123.9300000002</v>
      </c>
    </row>
    <row r="50" spans="1:5">
      <c r="A50" s="3"/>
      <c r="B50" s="663"/>
      <c r="C50" s="664" t="s">
        <v>55</v>
      </c>
      <c r="D50" s="664"/>
      <c r="E50" s="8">
        <f>ESF!I52</f>
        <v>0</v>
      </c>
    </row>
    <row r="51" spans="1:5">
      <c r="A51" s="3"/>
      <c r="B51" s="663"/>
      <c r="C51" s="664" t="s">
        <v>56</v>
      </c>
      <c r="D51" s="664"/>
      <c r="E51" s="8">
        <f>ESF!I53</f>
        <v>0</v>
      </c>
    </row>
    <row r="52" spans="1:5">
      <c r="A52" s="3"/>
      <c r="B52" s="663"/>
      <c r="C52" s="664" t="s">
        <v>57</v>
      </c>
      <c r="D52" s="664"/>
      <c r="E52" s="8">
        <f>ESF!I54</f>
        <v>897100.65</v>
      </c>
    </row>
    <row r="53" spans="1:5">
      <c r="A53" s="3"/>
      <c r="B53" s="663"/>
      <c r="C53" s="667" t="s">
        <v>58</v>
      </c>
      <c r="D53" s="667"/>
      <c r="E53" s="10">
        <f>ESF!I56</f>
        <v>0</v>
      </c>
    </row>
    <row r="54" spans="1:5">
      <c r="A54" s="3"/>
      <c r="B54" s="663"/>
      <c r="C54" s="664" t="s">
        <v>59</v>
      </c>
      <c r="D54" s="664"/>
      <c r="E54" s="8">
        <f>ESF!I58</f>
        <v>0</v>
      </c>
    </row>
    <row r="55" spans="1:5">
      <c r="A55" s="3"/>
      <c r="B55" s="663"/>
      <c r="C55" s="664" t="s">
        <v>60</v>
      </c>
      <c r="D55" s="664"/>
      <c r="E55" s="8">
        <f>ESF!I59</f>
        <v>0</v>
      </c>
    </row>
    <row r="56" spans="1:5" ht="15" thickBot="1">
      <c r="A56" s="3"/>
      <c r="B56" s="663"/>
      <c r="C56" s="665" t="s">
        <v>61</v>
      </c>
      <c r="D56" s="665"/>
      <c r="E56" s="9">
        <f>ESF!I61</f>
        <v>320446380.75999999</v>
      </c>
    </row>
    <row r="57" spans="1:5" ht="15" thickBot="1">
      <c r="A57" s="3"/>
      <c r="B57" s="2"/>
      <c r="C57" s="665" t="s">
        <v>62</v>
      </c>
      <c r="D57" s="665"/>
      <c r="E57" s="9">
        <f>ESF!I63</f>
        <v>343055726.27999997</v>
      </c>
    </row>
    <row r="58" spans="1:5">
      <c r="A58" s="3"/>
      <c r="B58" s="2"/>
      <c r="C58" s="666" t="s">
        <v>4</v>
      </c>
      <c r="D58" s="666"/>
      <c r="E58" s="1">
        <v>2012</v>
      </c>
    </row>
    <row r="59" spans="1:5">
      <c r="A59" s="662" t="s">
        <v>67</v>
      </c>
      <c r="B59" s="663" t="s">
        <v>7</v>
      </c>
      <c r="C59" s="664" t="s">
        <v>9</v>
      </c>
      <c r="D59" s="664"/>
      <c r="E59" s="8">
        <f>ESF!E16</f>
        <v>39203979.079999998</v>
      </c>
    </row>
    <row r="60" spans="1:5">
      <c r="A60" s="662"/>
      <c r="B60" s="663"/>
      <c r="C60" s="664" t="s">
        <v>11</v>
      </c>
      <c r="D60" s="664"/>
      <c r="E60" s="8">
        <f>ESF!E17</f>
        <v>69674098.700000003</v>
      </c>
    </row>
    <row r="61" spans="1:5">
      <c r="A61" s="662"/>
      <c r="B61" s="663"/>
      <c r="C61" s="664" t="s">
        <v>13</v>
      </c>
      <c r="D61" s="664"/>
      <c r="E61" s="8">
        <f>ESF!E18</f>
        <v>4745103.95</v>
      </c>
    </row>
    <row r="62" spans="1:5">
      <c r="A62" s="662"/>
      <c r="B62" s="663"/>
      <c r="C62" s="664" t="s">
        <v>15</v>
      </c>
      <c r="D62" s="664"/>
      <c r="E62" s="8">
        <f>ESF!E19</f>
        <v>239788.12</v>
      </c>
    </row>
    <row r="63" spans="1:5">
      <c r="A63" s="662"/>
      <c r="B63" s="663"/>
      <c r="C63" s="664" t="s">
        <v>17</v>
      </c>
      <c r="D63" s="664"/>
      <c r="E63" s="8">
        <f>ESF!E20</f>
        <v>134329.38</v>
      </c>
    </row>
    <row r="64" spans="1:5">
      <c r="A64" s="662"/>
      <c r="B64" s="663"/>
      <c r="C64" s="664" t="s">
        <v>19</v>
      </c>
      <c r="D64" s="664"/>
      <c r="E64" s="8">
        <f>ESF!E21</f>
        <v>0</v>
      </c>
    </row>
    <row r="65" spans="1:5">
      <c r="A65" s="662"/>
      <c r="B65" s="663"/>
      <c r="C65" s="664" t="s">
        <v>21</v>
      </c>
      <c r="D65" s="664"/>
      <c r="E65" s="8">
        <f>ESF!E22</f>
        <v>64084</v>
      </c>
    </row>
    <row r="66" spans="1:5" ht="15" thickBot="1">
      <c r="A66" s="662"/>
      <c r="B66" s="4"/>
      <c r="C66" s="665" t="s">
        <v>24</v>
      </c>
      <c r="D66" s="665"/>
      <c r="E66" s="9">
        <f>ESF!E24</f>
        <v>114061383.23</v>
      </c>
    </row>
    <row r="67" spans="1:5">
      <c r="A67" s="662"/>
      <c r="B67" s="663" t="s">
        <v>26</v>
      </c>
      <c r="C67" s="664" t="s">
        <v>28</v>
      </c>
      <c r="D67" s="664"/>
      <c r="E67" s="8">
        <f>ESF!E29</f>
        <v>0</v>
      </c>
    </row>
    <row r="68" spans="1:5">
      <c r="A68" s="662"/>
      <c r="B68" s="663"/>
      <c r="C68" s="664" t="s">
        <v>30</v>
      </c>
      <c r="D68" s="664"/>
      <c r="E68" s="8">
        <f>ESF!E30</f>
        <v>0</v>
      </c>
    </row>
    <row r="69" spans="1:5">
      <c r="A69" s="662"/>
      <c r="B69" s="663"/>
      <c r="C69" s="664" t="s">
        <v>32</v>
      </c>
      <c r="D69" s="664"/>
      <c r="E69" s="8">
        <f>ESF!E31</f>
        <v>226831445.66999999</v>
      </c>
    </row>
    <row r="70" spans="1:5">
      <c r="A70" s="662"/>
      <c r="B70" s="663"/>
      <c r="C70" s="664" t="s">
        <v>34</v>
      </c>
      <c r="D70" s="664"/>
      <c r="E70" s="8">
        <f>ESF!E32</f>
        <v>188165675.19</v>
      </c>
    </row>
    <row r="71" spans="1:5">
      <c r="A71" s="662"/>
      <c r="B71" s="663"/>
      <c r="C71" s="664" t="s">
        <v>36</v>
      </c>
      <c r="D71" s="664"/>
      <c r="E71" s="8">
        <f>ESF!E33</f>
        <v>2442117.84</v>
      </c>
    </row>
    <row r="72" spans="1:5">
      <c r="A72" s="662"/>
      <c r="B72" s="663"/>
      <c r="C72" s="664" t="s">
        <v>38</v>
      </c>
      <c r="D72" s="664"/>
      <c r="E72" s="8">
        <f>ESF!E34</f>
        <v>-196816246.90000001</v>
      </c>
    </row>
    <row r="73" spans="1:5">
      <c r="A73" s="662"/>
      <c r="B73" s="663"/>
      <c r="C73" s="664" t="s">
        <v>40</v>
      </c>
      <c r="D73" s="664"/>
      <c r="E73" s="8">
        <f>ESF!E35</f>
        <v>2927584.04</v>
      </c>
    </row>
    <row r="74" spans="1:5">
      <c r="A74" s="662"/>
      <c r="B74" s="663"/>
      <c r="C74" s="664" t="s">
        <v>41</v>
      </c>
      <c r="D74" s="664"/>
      <c r="E74" s="8">
        <f>ESF!E36</f>
        <v>0</v>
      </c>
    </row>
    <row r="75" spans="1:5">
      <c r="A75" s="662"/>
      <c r="B75" s="663"/>
      <c r="C75" s="664" t="s">
        <v>43</v>
      </c>
      <c r="D75" s="664"/>
      <c r="E75" s="8">
        <f>ESF!E37</f>
        <v>0</v>
      </c>
    </row>
    <row r="76" spans="1:5" ht="15" thickBot="1">
      <c r="A76" s="662"/>
      <c r="B76" s="4"/>
      <c r="C76" s="665" t="s">
        <v>45</v>
      </c>
      <c r="D76" s="665"/>
      <c r="E76" s="9">
        <f>ESF!E39</f>
        <v>223550575.83999997</v>
      </c>
    </row>
    <row r="77" spans="1:5" ht="15" thickBot="1">
      <c r="A77" s="662"/>
      <c r="B77" s="2"/>
      <c r="C77" s="665" t="s">
        <v>47</v>
      </c>
      <c r="D77" s="665"/>
      <c r="E77" s="9">
        <f>ESF!E41</f>
        <v>337611959.06999999</v>
      </c>
    </row>
    <row r="78" spans="1:5">
      <c r="A78" s="662" t="s">
        <v>68</v>
      </c>
      <c r="B78" s="663" t="s">
        <v>8</v>
      </c>
      <c r="C78" s="664" t="s">
        <v>10</v>
      </c>
      <c r="D78" s="664"/>
      <c r="E78" s="8">
        <f>ESF!J16</f>
        <v>4061020.51</v>
      </c>
    </row>
    <row r="79" spans="1:5">
      <c r="A79" s="662"/>
      <c r="B79" s="663"/>
      <c r="C79" s="664" t="s">
        <v>12</v>
      </c>
      <c r="D79" s="664"/>
      <c r="E79" s="8">
        <f>ESF!J17</f>
        <v>0</v>
      </c>
    </row>
    <row r="80" spans="1:5">
      <c r="A80" s="662"/>
      <c r="B80" s="663"/>
      <c r="C80" s="664" t="s">
        <v>14</v>
      </c>
      <c r="D80" s="664"/>
      <c r="E80" s="8">
        <f>ESF!J18</f>
        <v>0</v>
      </c>
    </row>
    <row r="81" spans="1:5">
      <c r="A81" s="662"/>
      <c r="B81" s="663"/>
      <c r="C81" s="664" t="s">
        <v>16</v>
      </c>
      <c r="D81" s="664"/>
      <c r="E81" s="8">
        <f>ESF!J19</f>
        <v>0</v>
      </c>
    </row>
    <row r="82" spans="1:5">
      <c r="A82" s="662"/>
      <c r="B82" s="663"/>
      <c r="C82" s="664" t="s">
        <v>18</v>
      </c>
      <c r="D82" s="664"/>
      <c r="E82" s="8">
        <f>ESF!J20</f>
        <v>0</v>
      </c>
    </row>
    <row r="83" spans="1:5">
      <c r="A83" s="662"/>
      <c r="B83" s="663"/>
      <c r="C83" s="664" t="s">
        <v>20</v>
      </c>
      <c r="D83" s="664"/>
      <c r="E83" s="8">
        <f>ESF!J21</f>
        <v>74600</v>
      </c>
    </row>
    <row r="84" spans="1:5">
      <c r="A84" s="662"/>
      <c r="B84" s="663"/>
      <c r="C84" s="664" t="s">
        <v>22</v>
      </c>
      <c r="D84" s="664"/>
      <c r="E84" s="8">
        <f>ESF!J22</f>
        <v>0</v>
      </c>
    </row>
    <row r="85" spans="1:5">
      <c r="A85" s="662"/>
      <c r="B85" s="663"/>
      <c r="C85" s="664" t="s">
        <v>23</v>
      </c>
      <c r="D85" s="664"/>
      <c r="E85" s="8">
        <f>ESF!J23</f>
        <v>7890347.6699999999</v>
      </c>
    </row>
    <row r="86" spans="1:5" ht="15" thickBot="1">
      <c r="A86" s="662"/>
      <c r="B86" s="4"/>
      <c r="C86" s="665" t="s">
        <v>25</v>
      </c>
      <c r="D86" s="665"/>
      <c r="E86" s="9">
        <f>ESF!J25</f>
        <v>12025968.18</v>
      </c>
    </row>
    <row r="87" spans="1:5">
      <c r="A87" s="662"/>
      <c r="B87" s="663" t="s">
        <v>27</v>
      </c>
      <c r="C87" s="664" t="s">
        <v>29</v>
      </c>
      <c r="D87" s="664"/>
      <c r="E87" s="8">
        <f>ESF!J29</f>
        <v>0</v>
      </c>
    </row>
    <row r="88" spans="1:5">
      <c r="A88" s="662"/>
      <c r="B88" s="663"/>
      <c r="C88" s="664" t="s">
        <v>31</v>
      </c>
      <c r="D88" s="664"/>
      <c r="E88" s="8">
        <f>ESF!J30</f>
        <v>0</v>
      </c>
    </row>
    <row r="89" spans="1:5">
      <c r="A89" s="662"/>
      <c r="B89" s="663"/>
      <c r="C89" s="664" t="s">
        <v>33</v>
      </c>
      <c r="D89" s="664"/>
      <c r="E89" s="8">
        <f>ESF!J31</f>
        <v>0</v>
      </c>
    </row>
    <row r="90" spans="1:5">
      <c r="A90" s="662"/>
      <c r="B90" s="663"/>
      <c r="C90" s="664" t="s">
        <v>35</v>
      </c>
      <c r="D90" s="664"/>
      <c r="E90" s="8">
        <f>ESF!J32</f>
        <v>0</v>
      </c>
    </row>
    <row r="91" spans="1:5">
      <c r="A91" s="662"/>
      <c r="B91" s="663"/>
      <c r="C91" s="664" t="s">
        <v>37</v>
      </c>
      <c r="D91" s="664"/>
      <c r="E91" s="8">
        <f>ESF!J33</f>
        <v>0</v>
      </c>
    </row>
    <row r="92" spans="1:5">
      <c r="A92" s="662"/>
      <c r="B92" s="663"/>
      <c r="C92" s="664" t="s">
        <v>39</v>
      </c>
      <c r="D92" s="664"/>
      <c r="E92" s="8">
        <f>ESF!J34</f>
        <v>1884497.9199999999</v>
      </c>
    </row>
    <row r="93" spans="1:5" ht="15" thickBot="1">
      <c r="A93" s="662"/>
      <c r="B93" s="2"/>
      <c r="C93" s="665" t="s">
        <v>42</v>
      </c>
      <c r="D93" s="665"/>
      <c r="E93" s="9">
        <f>ESF!J36</f>
        <v>1884497.9199999999</v>
      </c>
    </row>
    <row r="94" spans="1:5" ht="15" thickBot="1">
      <c r="A94" s="662"/>
      <c r="B94" s="2"/>
      <c r="C94" s="665" t="s">
        <v>44</v>
      </c>
      <c r="D94" s="665"/>
      <c r="E94" s="9">
        <f>ESF!J38</f>
        <v>13910466.1</v>
      </c>
    </row>
    <row r="95" spans="1:5">
      <c r="A95" s="3"/>
      <c r="B95" s="663" t="s">
        <v>46</v>
      </c>
      <c r="C95" s="667" t="s">
        <v>48</v>
      </c>
      <c r="D95" s="667"/>
      <c r="E95" s="10">
        <f>ESF!J42</f>
        <v>283833525.48000002</v>
      </c>
    </row>
    <row r="96" spans="1:5">
      <c r="A96" s="3"/>
      <c r="B96" s="663"/>
      <c r="C96" s="664" t="s">
        <v>49</v>
      </c>
      <c r="D96" s="664"/>
      <c r="E96" s="8">
        <f>ESF!J44</f>
        <v>260975111.28</v>
      </c>
    </row>
    <row r="97" spans="1:5">
      <c r="A97" s="3"/>
      <c r="B97" s="663"/>
      <c r="C97" s="664" t="s">
        <v>50</v>
      </c>
      <c r="D97" s="664"/>
      <c r="E97" s="8">
        <f>ESF!J45</f>
        <v>22858414.199999999</v>
      </c>
    </row>
    <row r="98" spans="1:5">
      <c r="A98" s="3"/>
      <c r="B98" s="663"/>
      <c r="C98" s="664" t="s">
        <v>51</v>
      </c>
      <c r="D98" s="664"/>
      <c r="E98" s="8">
        <f>ESF!J46</f>
        <v>0</v>
      </c>
    </row>
    <row r="99" spans="1:5">
      <c r="A99" s="3"/>
      <c r="B99" s="663"/>
      <c r="C99" s="667" t="s">
        <v>52</v>
      </c>
      <c r="D99" s="667"/>
      <c r="E99" s="10">
        <f>ESF!J48</f>
        <v>39867967.490000002</v>
      </c>
    </row>
    <row r="100" spans="1:5">
      <c r="A100" s="3"/>
      <c r="B100" s="663"/>
      <c r="C100" s="664" t="s">
        <v>53</v>
      </c>
      <c r="D100" s="664"/>
      <c r="E100" s="8">
        <f>ESF!J50</f>
        <v>-12609596.5</v>
      </c>
    </row>
    <row r="101" spans="1:5">
      <c r="A101" s="3"/>
      <c r="B101" s="663"/>
      <c r="C101" s="664" t="s">
        <v>54</v>
      </c>
      <c r="D101" s="664"/>
      <c r="E101" s="8">
        <f>ESF!J51</f>
        <v>51580463.340000004</v>
      </c>
    </row>
    <row r="102" spans="1:5">
      <c r="A102" s="3"/>
      <c r="B102" s="663"/>
      <c r="C102" s="664" t="s">
        <v>55</v>
      </c>
      <c r="D102" s="664"/>
      <c r="E102" s="8">
        <f>ESF!J52</f>
        <v>0</v>
      </c>
    </row>
    <row r="103" spans="1:5">
      <c r="A103" s="3"/>
      <c r="B103" s="663"/>
      <c r="C103" s="664" t="s">
        <v>56</v>
      </c>
      <c r="D103" s="664"/>
      <c r="E103" s="8">
        <f>ESF!J53</f>
        <v>0</v>
      </c>
    </row>
    <row r="104" spans="1:5">
      <c r="A104" s="3"/>
      <c r="B104" s="663"/>
      <c r="C104" s="664" t="s">
        <v>57</v>
      </c>
      <c r="D104" s="664"/>
      <c r="E104" s="8">
        <f>ESF!J54</f>
        <v>897100.65</v>
      </c>
    </row>
    <row r="105" spans="1:5">
      <c r="A105" s="3"/>
      <c r="B105" s="663"/>
      <c r="C105" s="667" t="s">
        <v>58</v>
      </c>
      <c r="D105" s="667"/>
      <c r="E105" s="10">
        <f>ESF!J56</f>
        <v>0</v>
      </c>
    </row>
    <row r="106" spans="1:5">
      <c r="A106" s="3"/>
      <c r="B106" s="663"/>
      <c r="C106" s="664" t="s">
        <v>59</v>
      </c>
      <c r="D106" s="664"/>
      <c r="E106" s="8">
        <f>ESF!J58</f>
        <v>0</v>
      </c>
    </row>
    <row r="107" spans="1:5">
      <c r="A107" s="3"/>
      <c r="B107" s="663"/>
      <c r="C107" s="664" t="s">
        <v>60</v>
      </c>
      <c r="D107" s="664"/>
      <c r="E107" s="8">
        <f>ESF!J59</f>
        <v>0</v>
      </c>
    </row>
    <row r="108" spans="1:5" ht="15" thickBot="1">
      <c r="A108" s="3"/>
      <c r="B108" s="663"/>
      <c r="C108" s="665" t="s">
        <v>61</v>
      </c>
      <c r="D108" s="665"/>
      <c r="E108" s="9">
        <f>ESF!J61</f>
        <v>323701492.97000003</v>
      </c>
    </row>
    <row r="109" spans="1:5" ht="15" thickBot="1">
      <c r="A109" s="3"/>
      <c r="B109" s="2"/>
      <c r="C109" s="665" t="s">
        <v>62</v>
      </c>
      <c r="D109" s="665"/>
      <c r="E109" s="9">
        <f>ESF!J63</f>
        <v>337611959.07000005</v>
      </c>
    </row>
    <row r="110" spans="1:5">
      <c r="A110" s="3"/>
      <c r="B110" s="2"/>
      <c r="C110" s="672" t="s">
        <v>73</v>
      </c>
      <c r="D110" s="5" t="s">
        <v>63</v>
      </c>
      <c r="E110" s="10" t="str">
        <f>ESF!C71</f>
        <v>Sofia Ayala Rodríguez</v>
      </c>
    </row>
    <row r="111" spans="1:5">
      <c r="A111" s="3"/>
      <c r="B111" s="2"/>
      <c r="C111" s="673"/>
      <c r="D111" s="5" t="s">
        <v>64</v>
      </c>
      <c r="E111" s="10" t="str">
        <f>ESF!C72</f>
        <v>Rectora</v>
      </c>
    </row>
    <row r="112" spans="1:5">
      <c r="A112" s="3"/>
      <c r="B112" s="2"/>
      <c r="C112" s="673" t="s">
        <v>72</v>
      </c>
      <c r="D112" s="5" t="s">
        <v>63</v>
      </c>
      <c r="E112" s="10" t="str">
        <f>ESF!G71</f>
        <v>Daniel Rocha Gutíerrez</v>
      </c>
    </row>
    <row r="113" spans="1:5">
      <c r="A113" s="3"/>
      <c r="B113" s="2"/>
      <c r="C113" s="673"/>
      <c r="D113" s="5" t="s">
        <v>64</v>
      </c>
      <c r="E113" s="10" t="str">
        <f>ESF!G72</f>
        <v>DIRECTOR de Administración y Finanzas</v>
      </c>
    </row>
    <row r="114" spans="1:5">
      <c r="A114" s="671" t="s">
        <v>1</v>
      </c>
      <c r="B114" s="671"/>
      <c r="C114" s="671"/>
      <c r="D114" s="671"/>
      <c r="E114" s="13" t="e">
        <f>ECSF!#REF!</f>
        <v>#REF!</v>
      </c>
    </row>
    <row r="115" spans="1:5">
      <c r="A115" s="671" t="s">
        <v>3</v>
      </c>
      <c r="B115" s="671"/>
      <c r="C115" s="671"/>
      <c r="D115" s="671"/>
      <c r="E115" s="13">
        <f>ECSF!C5</f>
        <v>0</v>
      </c>
    </row>
    <row r="116" spans="1:5">
      <c r="A116" s="671" t="s">
        <v>2</v>
      </c>
      <c r="B116" s="671"/>
      <c r="C116" s="671"/>
      <c r="D116" s="671"/>
      <c r="E116" s="14"/>
    </row>
    <row r="117" spans="1:5">
      <c r="A117" s="671" t="s">
        <v>71</v>
      </c>
      <c r="B117" s="671"/>
      <c r="C117" s="671"/>
      <c r="D117" s="671"/>
      <c r="E117" t="s">
        <v>70</v>
      </c>
    </row>
    <row r="118" spans="1:5">
      <c r="B118" s="668" t="s">
        <v>65</v>
      </c>
      <c r="C118" s="667" t="s">
        <v>5</v>
      </c>
      <c r="D118" s="667"/>
      <c r="E118" s="11">
        <f>ECSF!D12</f>
        <v>1078196.42</v>
      </c>
    </row>
    <row r="119" spans="1:5">
      <c r="B119" s="668"/>
      <c r="C119" s="667" t="s">
        <v>7</v>
      </c>
      <c r="D119" s="667"/>
      <c r="E119" s="11">
        <f>ECSF!D14</f>
        <v>1078196.42</v>
      </c>
    </row>
    <row r="120" spans="1:5">
      <c r="B120" s="668"/>
      <c r="C120" s="664" t="s">
        <v>9</v>
      </c>
      <c r="D120" s="664"/>
      <c r="E120" s="12">
        <f>ECSF!D16</f>
        <v>1078196.42</v>
      </c>
    </row>
    <row r="121" spans="1:5">
      <c r="B121" s="668"/>
      <c r="C121" s="664" t="s">
        <v>11</v>
      </c>
      <c r="D121" s="664"/>
      <c r="E121" s="12">
        <f>ECSF!D17</f>
        <v>0</v>
      </c>
    </row>
    <row r="122" spans="1:5">
      <c r="B122" s="668"/>
      <c r="C122" s="664" t="s">
        <v>13</v>
      </c>
      <c r="D122" s="664"/>
      <c r="E122" s="12">
        <f>ECSF!D18</f>
        <v>0</v>
      </c>
    </row>
    <row r="123" spans="1:5">
      <c r="B123" s="668"/>
      <c r="C123" s="664" t="s">
        <v>15</v>
      </c>
      <c r="D123" s="664"/>
      <c r="E123" s="12">
        <f>ECSF!D19</f>
        <v>0</v>
      </c>
    </row>
    <row r="124" spans="1:5">
      <c r="B124" s="668"/>
      <c r="C124" s="664" t="s">
        <v>17</v>
      </c>
      <c r="D124" s="664"/>
      <c r="E124" s="12">
        <f>ECSF!D20</f>
        <v>0</v>
      </c>
    </row>
    <row r="125" spans="1:5">
      <c r="B125" s="668"/>
      <c r="C125" s="664" t="s">
        <v>19</v>
      </c>
      <c r="D125" s="664"/>
      <c r="E125" s="12">
        <f>ECSF!D21</f>
        <v>0</v>
      </c>
    </row>
    <row r="126" spans="1:5">
      <c r="B126" s="668"/>
      <c r="C126" s="664" t="s">
        <v>21</v>
      </c>
      <c r="D126" s="664"/>
      <c r="E126" s="12">
        <f>ECSF!D22</f>
        <v>0</v>
      </c>
    </row>
    <row r="127" spans="1:5">
      <c r="B127" s="668"/>
      <c r="C127" s="667" t="s">
        <v>26</v>
      </c>
      <c r="D127" s="667"/>
      <c r="E127" s="11">
        <f>ECSF!D24</f>
        <v>0</v>
      </c>
    </row>
    <row r="128" spans="1:5">
      <c r="B128" s="668"/>
      <c r="C128" s="664" t="s">
        <v>28</v>
      </c>
      <c r="D128" s="664"/>
      <c r="E128" s="12">
        <f>ECSF!D26</f>
        <v>0</v>
      </c>
    </row>
    <row r="129" spans="2:5">
      <c r="B129" s="668"/>
      <c r="C129" s="664" t="s">
        <v>30</v>
      </c>
      <c r="D129" s="664"/>
      <c r="E129" s="12">
        <f>ECSF!D27</f>
        <v>0</v>
      </c>
    </row>
    <row r="130" spans="2:5">
      <c r="B130" s="668"/>
      <c r="C130" s="664" t="s">
        <v>32</v>
      </c>
      <c r="D130" s="664"/>
      <c r="E130" s="12">
        <f>ECSF!D28</f>
        <v>0</v>
      </c>
    </row>
    <row r="131" spans="2:5">
      <c r="B131" s="668"/>
      <c r="C131" s="664" t="s">
        <v>34</v>
      </c>
      <c r="D131" s="664"/>
      <c r="E131" s="12">
        <f>ECSF!D29</f>
        <v>0</v>
      </c>
    </row>
    <row r="132" spans="2:5">
      <c r="B132" s="668"/>
      <c r="C132" s="664" t="s">
        <v>36</v>
      </c>
      <c r="D132" s="664"/>
      <c r="E132" s="12">
        <f>ECSF!D30</f>
        <v>0</v>
      </c>
    </row>
    <row r="133" spans="2:5">
      <c r="B133" s="668"/>
      <c r="C133" s="664" t="s">
        <v>38</v>
      </c>
      <c r="D133" s="664"/>
      <c r="E133" s="12">
        <f>ECSF!D31</f>
        <v>0</v>
      </c>
    </row>
    <row r="134" spans="2:5">
      <c r="B134" s="668"/>
      <c r="C134" s="664" t="s">
        <v>40</v>
      </c>
      <c r="D134" s="664"/>
      <c r="E134" s="12">
        <f>ECSF!D32</f>
        <v>0</v>
      </c>
    </row>
    <row r="135" spans="2:5">
      <c r="B135" s="668"/>
      <c r="C135" s="664" t="s">
        <v>41</v>
      </c>
      <c r="D135" s="664"/>
      <c r="E135" s="12">
        <f>ECSF!D33</f>
        <v>0</v>
      </c>
    </row>
    <row r="136" spans="2:5">
      <c r="B136" s="668"/>
      <c r="C136" s="664" t="s">
        <v>43</v>
      </c>
      <c r="D136" s="664"/>
      <c r="E136" s="12">
        <f>ECSF!D34</f>
        <v>0</v>
      </c>
    </row>
    <row r="137" spans="2:5">
      <c r="B137" s="668"/>
      <c r="C137" s="667" t="s">
        <v>6</v>
      </c>
      <c r="D137" s="667"/>
      <c r="E137" s="11">
        <f>ECSF!I12</f>
        <v>278977.73</v>
      </c>
    </row>
    <row r="138" spans="2:5">
      <c r="B138" s="668"/>
      <c r="C138" s="667" t="s">
        <v>8</v>
      </c>
      <c r="D138" s="667"/>
      <c r="E138" s="11">
        <f>ECSF!I14</f>
        <v>278977.73</v>
      </c>
    </row>
    <row r="139" spans="2:5">
      <c r="B139" s="668"/>
      <c r="C139" s="664" t="s">
        <v>10</v>
      </c>
      <c r="D139" s="664"/>
      <c r="E139" s="12">
        <f>ECSF!I16</f>
        <v>278977.73</v>
      </c>
    </row>
    <row r="140" spans="2:5">
      <c r="B140" s="668"/>
      <c r="C140" s="664" t="s">
        <v>12</v>
      </c>
      <c r="D140" s="664"/>
      <c r="E140" s="12">
        <f>ECSF!I17</f>
        <v>0</v>
      </c>
    </row>
    <row r="141" spans="2:5">
      <c r="B141" s="668"/>
      <c r="C141" s="664" t="s">
        <v>14</v>
      </c>
      <c r="D141" s="664"/>
      <c r="E141" s="12">
        <f>ECSF!I18</f>
        <v>0</v>
      </c>
    </row>
    <row r="142" spans="2:5">
      <c r="B142" s="668"/>
      <c r="C142" s="664" t="s">
        <v>16</v>
      </c>
      <c r="D142" s="664"/>
      <c r="E142" s="12">
        <f>ECSF!I19</f>
        <v>0</v>
      </c>
    </row>
    <row r="143" spans="2:5">
      <c r="B143" s="668"/>
      <c r="C143" s="664" t="s">
        <v>18</v>
      </c>
      <c r="D143" s="664"/>
      <c r="E143" s="12">
        <f>ECSF!I20</f>
        <v>0</v>
      </c>
    </row>
    <row r="144" spans="2:5">
      <c r="B144" s="668"/>
      <c r="C144" s="664" t="s">
        <v>20</v>
      </c>
      <c r="D144" s="664"/>
      <c r="E144" s="12">
        <f>ECSF!I21</f>
        <v>0</v>
      </c>
    </row>
    <row r="145" spans="2:5">
      <c r="B145" s="668"/>
      <c r="C145" s="664" t="s">
        <v>22</v>
      </c>
      <c r="D145" s="664"/>
      <c r="E145" s="12">
        <f>ECSF!I22</f>
        <v>0</v>
      </c>
    </row>
    <row r="146" spans="2:5">
      <c r="B146" s="668"/>
      <c r="C146" s="664" t="s">
        <v>23</v>
      </c>
      <c r="D146" s="664"/>
      <c r="E146" s="12">
        <f>ECSF!I23</f>
        <v>0</v>
      </c>
    </row>
    <row r="147" spans="2:5">
      <c r="B147" s="668"/>
      <c r="C147" s="670" t="s">
        <v>27</v>
      </c>
      <c r="D147" s="670"/>
      <c r="E147" s="11">
        <f>ECSF!I25</f>
        <v>0</v>
      </c>
    </row>
    <row r="148" spans="2:5">
      <c r="B148" s="668"/>
      <c r="C148" s="664" t="s">
        <v>29</v>
      </c>
      <c r="D148" s="664"/>
      <c r="E148" s="12">
        <f>ECSF!I27</f>
        <v>0</v>
      </c>
    </row>
    <row r="149" spans="2:5">
      <c r="B149" s="668"/>
      <c r="C149" s="664" t="s">
        <v>31</v>
      </c>
      <c r="D149" s="664"/>
      <c r="E149" s="12">
        <f>ECSF!I28</f>
        <v>0</v>
      </c>
    </row>
    <row r="150" spans="2:5">
      <c r="B150" s="668"/>
      <c r="C150" s="664" t="s">
        <v>33</v>
      </c>
      <c r="D150" s="664"/>
      <c r="E150" s="12">
        <f>ECSF!I29</f>
        <v>0</v>
      </c>
    </row>
    <row r="151" spans="2:5">
      <c r="B151" s="668"/>
      <c r="C151" s="664" t="s">
        <v>35</v>
      </c>
      <c r="D151" s="664"/>
      <c r="E151" s="12">
        <f>ECSF!I30</f>
        <v>0</v>
      </c>
    </row>
    <row r="152" spans="2:5">
      <c r="B152" s="668"/>
      <c r="C152" s="664" t="s">
        <v>37</v>
      </c>
      <c r="D152" s="664"/>
      <c r="E152" s="12">
        <f>ECSF!I31</f>
        <v>0</v>
      </c>
    </row>
    <row r="153" spans="2:5">
      <c r="B153" s="668"/>
      <c r="C153" s="664" t="s">
        <v>39</v>
      </c>
      <c r="D153" s="664"/>
      <c r="E153" s="12">
        <f>ECSF!I32</f>
        <v>0</v>
      </c>
    </row>
    <row r="154" spans="2:5">
      <c r="B154" s="668"/>
      <c r="C154" s="667" t="s">
        <v>46</v>
      </c>
      <c r="D154" s="667"/>
      <c r="E154" s="11">
        <f>ECSF!I34</f>
        <v>0</v>
      </c>
    </row>
    <row r="155" spans="2:5">
      <c r="B155" s="668"/>
      <c r="C155" s="667" t="s">
        <v>48</v>
      </c>
      <c r="D155" s="667"/>
      <c r="E155" s="11">
        <f>ECSF!I36</f>
        <v>0</v>
      </c>
    </row>
    <row r="156" spans="2:5">
      <c r="B156" s="668"/>
      <c r="C156" s="664" t="s">
        <v>49</v>
      </c>
      <c r="D156" s="664"/>
      <c r="E156" s="12">
        <f>ECSF!I38</f>
        <v>0</v>
      </c>
    </row>
    <row r="157" spans="2:5">
      <c r="B157" s="668"/>
      <c r="C157" s="664" t="s">
        <v>50</v>
      </c>
      <c r="D157" s="664"/>
      <c r="E157" s="12">
        <f>ECSF!I39</f>
        <v>0</v>
      </c>
    </row>
    <row r="158" spans="2:5">
      <c r="B158" s="668"/>
      <c r="C158" s="664" t="s">
        <v>51</v>
      </c>
      <c r="D158" s="664"/>
      <c r="E158" s="12">
        <f>ECSF!I40</f>
        <v>0</v>
      </c>
    </row>
    <row r="159" spans="2:5">
      <c r="B159" s="668"/>
      <c r="C159" s="667" t="s">
        <v>52</v>
      </c>
      <c r="D159" s="667"/>
      <c r="E159" s="11">
        <f>ECSF!I42</f>
        <v>0</v>
      </c>
    </row>
    <row r="160" spans="2:5">
      <c r="B160" s="668"/>
      <c r="C160" s="664" t="s">
        <v>53</v>
      </c>
      <c r="D160" s="664"/>
      <c r="E160" s="12">
        <f>ECSF!I44</f>
        <v>0</v>
      </c>
    </row>
    <row r="161" spans="2:5">
      <c r="B161" s="668"/>
      <c r="C161" s="664" t="s">
        <v>54</v>
      </c>
      <c r="D161" s="664"/>
      <c r="E161" s="12">
        <f>ECSF!I45</f>
        <v>0</v>
      </c>
    </row>
    <row r="162" spans="2:5">
      <c r="B162" s="668"/>
      <c r="C162" s="664" t="s">
        <v>55</v>
      </c>
      <c r="D162" s="664"/>
      <c r="E162" s="12">
        <f>ECSF!I46</f>
        <v>0</v>
      </c>
    </row>
    <row r="163" spans="2:5">
      <c r="B163" s="668"/>
      <c r="C163" s="664" t="s">
        <v>56</v>
      </c>
      <c r="D163" s="664"/>
      <c r="E163" s="12">
        <f>ECSF!I47</f>
        <v>0</v>
      </c>
    </row>
    <row r="164" spans="2:5">
      <c r="B164" s="668"/>
      <c r="C164" s="664" t="s">
        <v>57</v>
      </c>
      <c r="D164" s="664"/>
      <c r="E164" s="12">
        <f>ECSF!I48</f>
        <v>0</v>
      </c>
    </row>
    <row r="165" spans="2:5">
      <c r="B165" s="668"/>
      <c r="C165" s="667" t="s">
        <v>58</v>
      </c>
      <c r="D165" s="667"/>
      <c r="E165" s="11">
        <f>ECSF!I50</f>
        <v>0</v>
      </c>
    </row>
    <row r="166" spans="2:5">
      <c r="B166" s="668"/>
      <c r="C166" s="664" t="s">
        <v>59</v>
      </c>
      <c r="D166" s="664"/>
      <c r="E166" s="12">
        <f>ECSF!I52</f>
        <v>0</v>
      </c>
    </row>
    <row r="167" spans="2:5" ht="15" customHeight="1" thickBot="1">
      <c r="B167" s="669"/>
      <c r="C167" s="664" t="s">
        <v>60</v>
      </c>
      <c r="D167" s="664"/>
      <c r="E167" s="12">
        <f>ECSF!I53</f>
        <v>0</v>
      </c>
    </row>
    <row r="168" spans="2:5">
      <c r="B168" s="668" t="s">
        <v>66</v>
      </c>
      <c r="C168" s="667" t="s">
        <v>5</v>
      </c>
      <c r="D168" s="667"/>
      <c r="E168" s="11">
        <f>ECSF!E12</f>
        <v>998188.49000000011</v>
      </c>
    </row>
    <row r="169" spans="2:5" ht="15" customHeight="1">
      <c r="B169" s="668"/>
      <c r="C169" s="667" t="s">
        <v>7</v>
      </c>
      <c r="D169" s="667"/>
      <c r="E169" s="11">
        <f>ECSF!E14</f>
        <v>998188.49000000011</v>
      </c>
    </row>
    <row r="170" spans="2:5" ht="15" customHeight="1">
      <c r="B170" s="668"/>
      <c r="C170" s="664" t="s">
        <v>9</v>
      </c>
      <c r="D170" s="664"/>
      <c r="E170" s="12">
        <f>ECSF!E16</f>
        <v>0</v>
      </c>
    </row>
    <row r="171" spans="2:5" ht="15" customHeight="1">
      <c r="B171" s="668"/>
      <c r="C171" s="664" t="s">
        <v>11</v>
      </c>
      <c r="D171" s="664"/>
      <c r="E171" s="12">
        <f>ECSF!E17</f>
        <v>3519.93</v>
      </c>
    </row>
    <row r="172" spans="2:5">
      <c r="B172" s="668"/>
      <c r="C172" s="664" t="s">
        <v>13</v>
      </c>
      <c r="D172" s="664"/>
      <c r="E172" s="12">
        <f>ECSF!E18</f>
        <v>994668.56</v>
      </c>
    </row>
    <row r="173" spans="2:5">
      <c r="B173" s="668"/>
      <c r="C173" s="664" t="s">
        <v>15</v>
      </c>
      <c r="D173" s="664"/>
      <c r="E173" s="12">
        <f>ECSF!E19</f>
        <v>0</v>
      </c>
    </row>
    <row r="174" spans="2:5" ht="15" customHeight="1">
      <c r="B174" s="668"/>
      <c r="C174" s="664" t="s">
        <v>17</v>
      </c>
      <c r="D174" s="664"/>
      <c r="E174" s="12">
        <f>ECSF!E20</f>
        <v>0</v>
      </c>
    </row>
    <row r="175" spans="2:5" ht="15" customHeight="1">
      <c r="B175" s="668"/>
      <c r="C175" s="664" t="s">
        <v>19</v>
      </c>
      <c r="D175" s="664"/>
      <c r="E175" s="12">
        <f>ECSF!E21</f>
        <v>0</v>
      </c>
    </row>
    <row r="176" spans="2:5">
      <c r="B176" s="668"/>
      <c r="C176" s="664" t="s">
        <v>21</v>
      </c>
      <c r="D176" s="664"/>
      <c r="E176" s="12">
        <f>ECSF!E22</f>
        <v>0</v>
      </c>
    </row>
    <row r="177" spans="2:5" ht="15" customHeight="1">
      <c r="B177" s="668"/>
      <c r="C177" s="667" t="s">
        <v>26</v>
      </c>
      <c r="D177" s="667"/>
      <c r="E177" s="11">
        <f>ECSF!E24</f>
        <v>0</v>
      </c>
    </row>
    <row r="178" spans="2:5">
      <c r="B178" s="668"/>
      <c r="C178" s="664" t="s">
        <v>28</v>
      </c>
      <c r="D178" s="664"/>
      <c r="E178" s="12">
        <f>ECSF!E26</f>
        <v>0</v>
      </c>
    </row>
    <row r="179" spans="2:5" ht="15" customHeight="1">
      <c r="B179" s="668"/>
      <c r="C179" s="664" t="s">
        <v>30</v>
      </c>
      <c r="D179" s="664"/>
      <c r="E179" s="12">
        <f>ECSF!E27</f>
        <v>0</v>
      </c>
    </row>
    <row r="180" spans="2:5" ht="15" customHeight="1">
      <c r="B180" s="668"/>
      <c r="C180" s="664" t="s">
        <v>32</v>
      </c>
      <c r="D180" s="664"/>
      <c r="E180" s="12">
        <f>ECSF!E28</f>
        <v>0</v>
      </c>
    </row>
    <row r="181" spans="2:5" ht="15" customHeight="1">
      <c r="B181" s="668"/>
      <c r="C181" s="664" t="s">
        <v>34</v>
      </c>
      <c r="D181" s="664"/>
      <c r="E181" s="12">
        <f>ECSF!E29</f>
        <v>0</v>
      </c>
    </row>
    <row r="182" spans="2:5" ht="15" customHeight="1">
      <c r="B182" s="668"/>
      <c r="C182" s="664" t="s">
        <v>36</v>
      </c>
      <c r="D182" s="664"/>
      <c r="E182" s="12">
        <f>ECSF!E30</f>
        <v>0</v>
      </c>
    </row>
    <row r="183" spans="2:5" ht="15" customHeight="1">
      <c r="B183" s="668"/>
      <c r="C183" s="664" t="s">
        <v>38</v>
      </c>
      <c r="D183" s="664"/>
      <c r="E183" s="12">
        <f>ECSF!E31</f>
        <v>0</v>
      </c>
    </row>
    <row r="184" spans="2:5" ht="15" customHeight="1">
      <c r="B184" s="668"/>
      <c r="C184" s="664" t="s">
        <v>40</v>
      </c>
      <c r="D184" s="664"/>
      <c r="E184" s="12">
        <f>ECSF!E32</f>
        <v>0</v>
      </c>
    </row>
    <row r="185" spans="2:5" ht="15" customHeight="1">
      <c r="B185" s="668"/>
      <c r="C185" s="664" t="s">
        <v>41</v>
      </c>
      <c r="D185" s="664"/>
      <c r="E185" s="12">
        <f>ECSF!E33</f>
        <v>0</v>
      </c>
    </row>
    <row r="186" spans="2:5" ht="15" customHeight="1">
      <c r="B186" s="668"/>
      <c r="C186" s="664" t="s">
        <v>43</v>
      </c>
      <c r="D186" s="664"/>
      <c r="E186" s="12">
        <f>ECSF!E34</f>
        <v>0</v>
      </c>
    </row>
    <row r="187" spans="2:5" ht="15" customHeight="1">
      <c r="B187" s="668"/>
      <c r="C187" s="667" t="s">
        <v>6</v>
      </c>
      <c r="D187" s="667"/>
      <c r="E187" s="11">
        <f>ECSF!J12</f>
        <v>2000</v>
      </c>
    </row>
    <row r="188" spans="2:5">
      <c r="B188" s="668"/>
      <c r="C188" s="667" t="s">
        <v>8</v>
      </c>
      <c r="D188" s="667"/>
      <c r="E188" s="11">
        <f>ECSF!J14</f>
        <v>2000</v>
      </c>
    </row>
    <row r="189" spans="2:5">
      <c r="B189" s="668"/>
      <c r="C189" s="664" t="s">
        <v>10</v>
      </c>
      <c r="D189" s="664"/>
      <c r="E189" s="12">
        <f>ECSF!J16</f>
        <v>0</v>
      </c>
    </row>
    <row r="190" spans="2:5">
      <c r="B190" s="668"/>
      <c r="C190" s="664" t="s">
        <v>12</v>
      </c>
      <c r="D190" s="664"/>
      <c r="E190" s="12">
        <f>ECSF!J17</f>
        <v>0</v>
      </c>
    </row>
    <row r="191" spans="2:5" ht="15" customHeight="1">
      <c r="B191" s="668"/>
      <c r="C191" s="664" t="s">
        <v>14</v>
      </c>
      <c r="D191" s="664"/>
      <c r="E191" s="12">
        <f>ECSF!J18</f>
        <v>0</v>
      </c>
    </row>
    <row r="192" spans="2:5">
      <c r="B192" s="668"/>
      <c r="C192" s="664" t="s">
        <v>16</v>
      </c>
      <c r="D192" s="664"/>
      <c r="E192" s="12">
        <f>ECSF!J19</f>
        <v>0</v>
      </c>
    </row>
    <row r="193" spans="2:5" ht="15" customHeight="1">
      <c r="B193" s="668"/>
      <c r="C193" s="664" t="s">
        <v>18</v>
      </c>
      <c r="D193" s="664"/>
      <c r="E193" s="12">
        <f>ECSF!J20</f>
        <v>0</v>
      </c>
    </row>
    <row r="194" spans="2:5" ht="15" customHeight="1">
      <c r="B194" s="668"/>
      <c r="C194" s="664" t="s">
        <v>20</v>
      </c>
      <c r="D194" s="664"/>
      <c r="E194" s="12">
        <f>ECSF!J21</f>
        <v>0</v>
      </c>
    </row>
    <row r="195" spans="2:5" ht="15" customHeight="1">
      <c r="B195" s="668"/>
      <c r="C195" s="664" t="s">
        <v>22</v>
      </c>
      <c r="D195" s="664"/>
      <c r="E195" s="12">
        <f>ECSF!J22</f>
        <v>0</v>
      </c>
    </row>
    <row r="196" spans="2:5" ht="15" customHeight="1">
      <c r="B196" s="668"/>
      <c r="C196" s="664" t="s">
        <v>23</v>
      </c>
      <c r="D196" s="664"/>
      <c r="E196" s="12">
        <f>ECSF!J23</f>
        <v>2000</v>
      </c>
    </row>
    <row r="197" spans="2:5" ht="15" customHeight="1">
      <c r="B197" s="668"/>
      <c r="C197" s="670" t="s">
        <v>27</v>
      </c>
      <c r="D197" s="670"/>
      <c r="E197" s="11">
        <f>ECSF!J25</f>
        <v>0</v>
      </c>
    </row>
    <row r="198" spans="2:5" ht="15" customHeight="1">
      <c r="B198" s="668"/>
      <c r="C198" s="664" t="s">
        <v>29</v>
      </c>
      <c r="D198" s="664"/>
      <c r="E198" s="12">
        <f>ECSF!J27</f>
        <v>0</v>
      </c>
    </row>
    <row r="199" spans="2:5" ht="15" customHeight="1">
      <c r="B199" s="668"/>
      <c r="C199" s="664" t="s">
        <v>31</v>
      </c>
      <c r="D199" s="664"/>
      <c r="E199" s="12">
        <f>ECSF!J28</f>
        <v>0</v>
      </c>
    </row>
    <row r="200" spans="2:5" ht="15" customHeight="1">
      <c r="B200" s="668"/>
      <c r="C200" s="664" t="s">
        <v>33</v>
      </c>
      <c r="D200" s="664"/>
      <c r="E200" s="12">
        <f>ECSF!J29</f>
        <v>0</v>
      </c>
    </row>
    <row r="201" spans="2:5">
      <c r="B201" s="668"/>
      <c r="C201" s="664" t="s">
        <v>35</v>
      </c>
      <c r="D201" s="664"/>
      <c r="E201" s="12">
        <f>ECSF!J30</f>
        <v>0</v>
      </c>
    </row>
    <row r="202" spans="2:5" ht="15" customHeight="1">
      <c r="B202" s="668"/>
      <c r="C202" s="664" t="s">
        <v>37</v>
      </c>
      <c r="D202" s="664"/>
      <c r="E202" s="12">
        <f>ECSF!J31</f>
        <v>0</v>
      </c>
    </row>
    <row r="203" spans="2:5">
      <c r="B203" s="668"/>
      <c r="C203" s="664" t="s">
        <v>39</v>
      </c>
      <c r="D203" s="664"/>
      <c r="E203" s="12">
        <f>ECSF!J32</f>
        <v>0</v>
      </c>
    </row>
    <row r="204" spans="2:5" ht="15" customHeight="1">
      <c r="B204" s="668"/>
      <c r="C204" s="667" t="s">
        <v>46</v>
      </c>
      <c r="D204" s="667"/>
      <c r="E204" s="11">
        <f>ECSF!J34</f>
        <v>356985.66</v>
      </c>
    </row>
    <row r="205" spans="2:5" ht="15" customHeight="1">
      <c r="B205" s="668"/>
      <c r="C205" s="667" t="s">
        <v>48</v>
      </c>
      <c r="D205" s="667"/>
      <c r="E205" s="11">
        <f>ECSF!J36</f>
        <v>0</v>
      </c>
    </row>
    <row r="206" spans="2:5" ht="15" customHeight="1">
      <c r="B206" s="668"/>
      <c r="C206" s="664" t="s">
        <v>49</v>
      </c>
      <c r="D206" s="664"/>
      <c r="E206" s="12">
        <f>ECSF!J38</f>
        <v>0</v>
      </c>
    </row>
    <row r="207" spans="2:5" ht="15" customHeight="1">
      <c r="B207" s="668"/>
      <c r="C207" s="664" t="s">
        <v>50</v>
      </c>
      <c r="D207" s="664"/>
      <c r="E207" s="12">
        <f>ECSF!J39</f>
        <v>0</v>
      </c>
    </row>
    <row r="208" spans="2:5" ht="15" customHeight="1">
      <c r="B208" s="668"/>
      <c r="C208" s="664" t="s">
        <v>51</v>
      </c>
      <c r="D208" s="664"/>
      <c r="E208" s="12">
        <f>ECSF!J40</f>
        <v>0</v>
      </c>
    </row>
    <row r="209" spans="2:5" ht="15" customHeight="1">
      <c r="B209" s="668"/>
      <c r="C209" s="667" t="s">
        <v>52</v>
      </c>
      <c r="D209" s="667"/>
      <c r="E209" s="11">
        <f>ECSF!J42</f>
        <v>356985.66</v>
      </c>
    </row>
    <row r="210" spans="2:5">
      <c r="B210" s="668"/>
      <c r="C210" s="664" t="s">
        <v>53</v>
      </c>
      <c r="D210" s="664"/>
      <c r="E210" s="12">
        <f>ECSF!J44</f>
        <v>356985.66</v>
      </c>
    </row>
    <row r="211" spans="2:5" ht="15" customHeight="1">
      <c r="B211" s="668"/>
      <c r="C211" s="664" t="s">
        <v>54</v>
      </c>
      <c r="D211" s="664"/>
      <c r="E211" s="12">
        <f>ECSF!J45</f>
        <v>0</v>
      </c>
    </row>
    <row r="212" spans="2:5">
      <c r="B212" s="668"/>
      <c r="C212" s="664" t="s">
        <v>55</v>
      </c>
      <c r="D212" s="664"/>
      <c r="E212" s="12">
        <f>ECSF!J46</f>
        <v>0</v>
      </c>
    </row>
    <row r="213" spans="2:5" ht="15" customHeight="1">
      <c r="B213" s="668"/>
      <c r="C213" s="664" t="s">
        <v>56</v>
      </c>
      <c r="D213" s="664"/>
      <c r="E213" s="12">
        <f>ECSF!J47</f>
        <v>0</v>
      </c>
    </row>
    <row r="214" spans="2:5">
      <c r="B214" s="668"/>
      <c r="C214" s="664" t="s">
        <v>57</v>
      </c>
      <c r="D214" s="664"/>
      <c r="E214" s="12">
        <f>ECSF!J48</f>
        <v>0</v>
      </c>
    </row>
    <row r="215" spans="2:5">
      <c r="B215" s="668"/>
      <c r="C215" s="667" t="s">
        <v>58</v>
      </c>
      <c r="D215" s="667"/>
      <c r="E215" s="11">
        <f>ECSF!J50</f>
        <v>0</v>
      </c>
    </row>
    <row r="216" spans="2:5">
      <c r="B216" s="668"/>
      <c r="C216" s="664" t="s">
        <v>59</v>
      </c>
      <c r="D216" s="664"/>
      <c r="E216" s="12">
        <f>ECSF!J52</f>
        <v>0</v>
      </c>
    </row>
    <row r="217" spans="2:5" ht="15" thickBot="1">
      <c r="B217" s="669"/>
      <c r="C217" s="664" t="s">
        <v>60</v>
      </c>
      <c r="D217" s="664"/>
      <c r="E217" s="12">
        <f>ECSF!J53</f>
        <v>0</v>
      </c>
    </row>
    <row r="218" spans="2:5">
      <c r="C218" s="672" t="s">
        <v>73</v>
      </c>
      <c r="D218" s="5" t="s">
        <v>63</v>
      </c>
      <c r="E218" s="15" t="str">
        <f>ECSF!C60</f>
        <v>Sofia Ayala Rodríguez</v>
      </c>
    </row>
    <row r="219" spans="2:5">
      <c r="C219" s="673"/>
      <c r="D219" s="5" t="s">
        <v>64</v>
      </c>
      <c r="E219" s="15" t="str">
        <f>ECSF!C61</f>
        <v>Rectora</v>
      </c>
    </row>
    <row r="220" spans="2:5">
      <c r="C220" s="673" t="s">
        <v>72</v>
      </c>
      <c r="D220" s="5" t="s">
        <v>63</v>
      </c>
      <c r="E220" s="15" t="str">
        <f>ECSF!G60</f>
        <v>Daniel Rocha Gutíerrez</v>
      </c>
    </row>
    <row r="221" spans="2:5">
      <c r="C221" s="673"/>
      <c r="D221" s="5" t="s">
        <v>64</v>
      </c>
      <c r="E221" s="15" t="str">
        <f>ECSF!G61</f>
        <v>DIRECTOR de Administración y Finanzas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topLeftCell="A31" zoomScale="85" zoomScaleNormal="85" workbookViewId="0">
      <selection activeCell="E44" sqref="E44"/>
    </sheetView>
  </sheetViews>
  <sheetFormatPr baseColWidth="10" defaultColWidth="11.44140625" defaultRowHeight="13.2"/>
  <cols>
    <col min="1" max="1" width="1.109375" style="26" customWidth="1"/>
    <col min="2" max="2" width="11.6640625" style="26" customWidth="1"/>
    <col min="3" max="3" width="54.44140625" style="26" customWidth="1"/>
    <col min="4" max="4" width="19.109375" style="163" customWidth="1"/>
    <col min="5" max="5" width="19.33203125" style="26" customWidth="1"/>
    <col min="6" max="6" width="19" style="26" customWidth="1"/>
    <col min="7" max="7" width="21.33203125" style="26" customWidth="1"/>
    <col min="8" max="8" width="18.6640625" style="26" customWidth="1"/>
    <col min="9" max="9" width="1.109375" style="26" customWidth="1"/>
    <col min="10" max="16384" width="11.44140625" style="26"/>
  </cols>
  <sheetData>
    <row r="1" spans="1:11" s="33" customFormat="1" ht="9" customHeight="1">
      <c r="A1" s="90"/>
      <c r="B1" s="93"/>
      <c r="C1" s="674"/>
      <c r="D1" s="674"/>
      <c r="E1" s="674"/>
      <c r="F1" s="674"/>
      <c r="G1" s="674"/>
      <c r="H1" s="93"/>
      <c r="I1" s="140"/>
      <c r="J1" s="26"/>
      <c r="K1" s="26"/>
    </row>
    <row r="2" spans="1:11" s="33" customFormat="1" ht="14.1" customHeight="1">
      <c r="A2" s="90"/>
      <c r="B2" s="93"/>
      <c r="C2" s="674" t="s">
        <v>452</v>
      </c>
      <c r="D2" s="674"/>
      <c r="E2" s="674"/>
      <c r="F2" s="674"/>
      <c r="G2" s="674"/>
      <c r="H2" s="93"/>
      <c r="I2" s="140"/>
      <c r="J2" s="140"/>
      <c r="K2" s="26"/>
    </row>
    <row r="3" spans="1:11" s="33" customFormat="1" ht="14.1" customHeight="1">
      <c r="A3" s="639" t="s">
        <v>522</v>
      </c>
      <c r="B3" s="639"/>
      <c r="C3" s="639"/>
      <c r="D3" s="639"/>
      <c r="E3" s="639"/>
      <c r="F3" s="639"/>
      <c r="G3" s="639"/>
      <c r="H3" s="639"/>
      <c r="I3" s="140"/>
      <c r="J3" s="140"/>
      <c r="K3" s="26"/>
    </row>
    <row r="4" spans="1:11" s="33" customFormat="1" ht="14.1" customHeight="1">
      <c r="A4" s="90"/>
      <c r="B4" s="93"/>
      <c r="C4" s="674" t="s">
        <v>0</v>
      </c>
      <c r="D4" s="674"/>
      <c r="E4" s="674"/>
      <c r="F4" s="674"/>
      <c r="G4" s="674"/>
      <c r="H4" s="93"/>
      <c r="I4" s="140"/>
      <c r="J4" s="140"/>
      <c r="K4" s="26"/>
    </row>
    <row r="5" spans="1:11" s="33" customFormat="1" ht="20.100000000000001" customHeight="1">
      <c r="A5" s="96"/>
      <c r="B5" s="31"/>
      <c r="C5" s="31" t="s">
        <v>3</v>
      </c>
      <c r="D5" s="640" t="s">
        <v>566</v>
      </c>
      <c r="E5" s="640"/>
      <c r="F5" s="640"/>
      <c r="H5" s="32"/>
      <c r="I5" s="32"/>
    </row>
    <row r="6" spans="1:11" s="33" customFormat="1" ht="6.75" customHeight="1">
      <c r="A6" s="676"/>
      <c r="B6" s="676"/>
      <c r="C6" s="676"/>
      <c r="D6" s="676"/>
      <c r="E6" s="676"/>
      <c r="F6" s="676"/>
      <c r="G6" s="676"/>
      <c r="H6" s="676"/>
      <c r="I6" s="676"/>
    </row>
    <row r="7" spans="1:11" s="33" customFormat="1" ht="3" customHeight="1">
      <c r="A7" s="676"/>
      <c r="B7" s="676"/>
      <c r="C7" s="676"/>
      <c r="D7" s="676"/>
      <c r="E7" s="676"/>
      <c r="F7" s="676"/>
      <c r="G7" s="676"/>
      <c r="H7" s="676"/>
      <c r="I7" s="676"/>
    </row>
    <row r="8" spans="1:11" s="145" customFormat="1" ht="26.4">
      <c r="A8" s="141"/>
      <c r="B8" s="677" t="s">
        <v>74</v>
      </c>
      <c r="C8" s="677"/>
      <c r="D8" s="142" t="s">
        <v>145</v>
      </c>
      <c r="E8" s="142" t="s">
        <v>146</v>
      </c>
      <c r="F8" s="143" t="s">
        <v>147</v>
      </c>
      <c r="G8" s="143" t="s">
        <v>148</v>
      </c>
      <c r="H8" s="143" t="s">
        <v>149</v>
      </c>
      <c r="I8" s="144"/>
    </row>
    <row r="9" spans="1:11" s="145" customFormat="1">
      <c r="A9" s="146"/>
      <c r="B9" s="678"/>
      <c r="C9" s="678"/>
      <c r="D9" s="147">
        <v>1</v>
      </c>
      <c r="E9" s="147">
        <v>2</v>
      </c>
      <c r="F9" s="148">
        <v>3</v>
      </c>
      <c r="G9" s="148" t="s">
        <v>150</v>
      </c>
      <c r="H9" s="148" t="s">
        <v>151</v>
      </c>
      <c r="I9" s="149"/>
    </row>
    <row r="10" spans="1:11" s="33" customFormat="1" ht="3" customHeight="1">
      <c r="A10" s="679"/>
      <c r="B10" s="676"/>
      <c r="C10" s="676"/>
      <c r="D10" s="676"/>
      <c r="E10" s="676"/>
      <c r="F10" s="676"/>
      <c r="G10" s="676"/>
      <c r="H10" s="676"/>
      <c r="I10" s="680"/>
    </row>
    <row r="11" spans="1:11" s="33" customFormat="1" ht="3" customHeight="1">
      <c r="A11" s="681"/>
      <c r="B11" s="682"/>
      <c r="C11" s="682"/>
      <c r="D11" s="682"/>
      <c r="E11" s="682"/>
      <c r="F11" s="682"/>
      <c r="G11" s="682"/>
      <c r="H11" s="682"/>
      <c r="I11" s="683"/>
      <c r="J11" s="26"/>
      <c r="K11" s="26"/>
    </row>
    <row r="12" spans="1:11" s="33" customFormat="1">
      <c r="A12" s="150"/>
      <c r="B12" s="684" t="s">
        <v>5</v>
      </c>
      <c r="C12" s="684"/>
      <c r="D12" s="151">
        <v>343135734.20999998</v>
      </c>
      <c r="E12" s="151">
        <v>1001161.6</v>
      </c>
      <c r="F12" s="151">
        <v>1081169.53</v>
      </c>
      <c r="G12" s="151">
        <v>343055726.27999997</v>
      </c>
      <c r="H12" s="151">
        <v>-80007.929999999993</v>
      </c>
      <c r="I12" s="152"/>
      <c r="J12" s="26"/>
      <c r="K12" s="26"/>
    </row>
    <row r="13" spans="1:11" s="33" customFormat="1" ht="5.0999999999999996" customHeight="1">
      <c r="A13" s="150"/>
      <c r="B13" s="153"/>
      <c r="C13" s="153"/>
      <c r="D13" s="151"/>
      <c r="E13" s="151"/>
      <c r="F13" s="151"/>
      <c r="G13" s="151">
        <f t="shared" ref="G13" si="0">+D13+E13-F13</f>
        <v>0</v>
      </c>
      <c r="H13" s="151"/>
      <c r="I13" s="152"/>
      <c r="J13" s="26"/>
      <c r="K13" s="26"/>
    </row>
    <row r="14" spans="1:11" s="33" customFormat="1">
      <c r="A14" s="154"/>
      <c r="B14" s="643" t="s">
        <v>7</v>
      </c>
      <c r="C14" s="643"/>
      <c r="D14" s="155">
        <v>115154612.59</v>
      </c>
      <c r="E14" s="155">
        <v>1001161.6</v>
      </c>
      <c r="F14" s="155">
        <v>1081169.53</v>
      </c>
      <c r="G14" s="151">
        <v>115074604.66</v>
      </c>
      <c r="H14" s="155">
        <v>-80007.929999999993</v>
      </c>
      <c r="I14" s="156"/>
      <c r="J14" s="26"/>
      <c r="K14" s="157"/>
    </row>
    <row r="15" spans="1:11" s="33" customFormat="1" ht="5.0999999999999996" customHeight="1">
      <c r="A15" s="123"/>
      <c r="B15" s="51"/>
      <c r="C15" s="51"/>
      <c r="D15" s="158"/>
      <c r="E15" s="158"/>
      <c r="F15" s="158"/>
      <c r="G15" s="158"/>
      <c r="H15" s="158"/>
      <c r="I15" s="56"/>
      <c r="J15" s="26"/>
      <c r="K15" s="157"/>
    </row>
    <row r="16" spans="1:11" s="33" customFormat="1" ht="19.5" customHeight="1">
      <c r="A16" s="123"/>
      <c r="B16" s="675" t="s">
        <v>9</v>
      </c>
      <c r="C16" s="675"/>
      <c r="D16" s="58">
        <v>19819831.940000001</v>
      </c>
      <c r="E16" s="58">
        <v>0</v>
      </c>
      <c r="F16" s="58">
        <v>1078196.42</v>
      </c>
      <c r="G16" s="108">
        <f>+D16+E16-F16</f>
        <v>18741635.520000003</v>
      </c>
      <c r="H16" s="108">
        <f>+G16-D16</f>
        <v>-1078196.4199999981</v>
      </c>
      <c r="I16" s="56"/>
      <c r="J16" s="26"/>
      <c r="K16" s="157" t="str">
        <f>IF(G16=ESF!D16," ","Error")</f>
        <v xml:space="preserve"> </v>
      </c>
    </row>
    <row r="17" spans="1:14" s="33" customFormat="1" ht="19.5" customHeight="1">
      <c r="A17" s="123"/>
      <c r="B17" s="675" t="s">
        <v>11</v>
      </c>
      <c r="C17" s="675"/>
      <c r="D17" s="58">
        <v>82705659.189999998</v>
      </c>
      <c r="E17" s="58">
        <v>4599.93</v>
      </c>
      <c r="F17" s="58">
        <v>1080</v>
      </c>
      <c r="G17" s="108">
        <f t="shared" ref="G17:G22" si="1">+D17+E17-F17</f>
        <v>82709179.120000005</v>
      </c>
      <c r="H17" s="108">
        <f t="shared" ref="H17:H21" si="2">+G17-D17</f>
        <v>3519.9300000071526</v>
      </c>
      <c r="I17" s="56"/>
      <c r="J17" s="26"/>
      <c r="K17" s="157" t="str">
        <f>IF(G17=ESF!D17," ","Error")</f>
        <v xml:space="preserve"> </v>
      </c>
    </row>
    <row r="18" spans="1:14" s="33" customFormat="1" ht="19.5" customHeight="1">
      <c r="A18" s="123"/>
      <c r="B18" s="675" t="s">
        <v>13</v>
      </c>
      <c r="C18" s="675"/>
      <c r="D18" s="58">
        <v>12042484.609999999</v>
      </c>
      <c r="E18" s="58">
        <v>996561.67</v>
      </c>
      <c r="F18" s="58">
        <v>1893.11</v>
      </c>
      <c r="G18" s="108">
        <f t="shared" si="1"/>
        <v>13037153.17</v>
      </c>
      <c r="H18" s="108">
        <f t="shared" si="2"/>
        <v>994668.56000000052</v>
      </c>
      <c r="I18" s="56"/>
      <c r="J18" s="26"/>
      <c r="K18" s="157" t="str">
        <f>IF(G18=ESF!D18," ","Error")</f>
        <v xml:space="preserve"> </v>
      </c>
    </row>
    <row r="19" spans="1:14" s="33" customFormat="1" ht="19.5" customHeight="1">
      <c r="A19" s="123"/>
      <c r="B19" s="675" t="s">
        <v>15</v>
      </c>
      <c r="C19" s="675"/>
      <c r="D19" s="58">
        <f>+ESF!E19</f>
        <v>239788.12</v>
      </c>
      <c r="E19" s="58">
        <v>0</v>
      </c>
      <c r="F19" s="58">
        <v>0</v>
      </c>
      <c r="G19" s="108">
        <f t="shared" si="1"/>
        <v>239788.12</v>
      </c>
      <c r="H19" s="108">
        <f t="shared" si="2"/>
        <v>0</v>
      </c>
      <c r="I19" s="56"/>
      <c r="J19" s="26"/>
      <c r="K19" s="157" t="str">
        <f>IF(G19=ESF!D19," ","Error")</f>
        <v xml:space="preserve"> </v>
      </c>
      <c r="N19" s="33" t="s">
        <v>134</v>
      </c>
    </row>
    <row r="20" spans="1:14" s="33" customFormat="1" ht="19.5" customHeight="1">
      <c r="A20" s="123"/>
      <c r="B20" s="675" t="s">
        <v>17</v>
      </c>
      <c r="C20" s="675"/>
      <c r="D20" s="58">
        <v>260329.38</v>
      </c>
      <c r="E20" s="58">
        <v>0</v>
      </c>
      <c r="F20" s="58">
        <v>0</v>
      </c>
      <c r="G20" s="108">
        <f t="shared" si="1"/>
        <v>260329.38</v>
      </c>
      <c r="H20" s="108">
        <f t="shared" si="2"/>
        <v>0</v>
      </c>
      <c r="I20" s="56"/>
      <c r="J20" s="26"/>
      <c r="K20" s="157" t="str">
        <f>IF(G20=ESF!D20," ","Error")</f>
        <v xml:space="preserve"> </v>
      </c>
    </row>
    <row r="21" spans="1:14" s="33" customFormat="1" ht="19.5" customHeight="1">
      <c r="A21" s="123"/>
      <c r="B21" s="675" t="s">
        <v>19</v>
      </c>
      <c r="C21" s="675"/>
      <c r="D21" s="58">
        <f>+ESF!E21</f>
        <v>0</v>
      </c>
      <c r="E21" s="58">
        <v>0</v>
      </c>
      <c r="F21" s="58">
        <v>0</v>
      </c>
      <c r="G21" s="108">
        <f t="shared" si="1"/>
        <v>0</v>
      </c>
      <c r="H21" s="108">
        <f t="shared" si="2"/>
        <v>0</v>
      </c>
      <c r="I21" s="56"/>
      <c r="J21" s="26"/>
      <c r="K21" s="157" t="str">
        <f>IF(G21=ESF!D21," ","Error")</f>
        <v xml:space="preserve"> </v>
      </c>
      <c r="L21" s="33" t="s">
        <v>134</v>
      </c>
    </row>
    <row r="22" spans="1:14" ht="19.5" customHeight="1">
      <c r="A22" s="123"/>
      <c r="B22" s="675" t="s">
        <v>21</v>
      </c>
      <c r="C22" s="675"/>
      <c r="D22" s="58">
        <v>86519.35</v>
      </c>
      <c r="E22" s="58">
        <v>0</v>
      </c>
      <c r="F22" s="58">
        <v>0</v>
      </c>
      <c r="G22" s="108">
        <f t="shared" si="1"/>
        <v>86519.35</v>
      </c>
      <c r="H22" s="108">
        <f>+G22-D22</f>
        <v>0</v>
      </c>
      <c r="I22" s="56"/>
      <c r="K22" s="157" t="str">
        <f>IF(G22=ESF!D22," ","Error")</f>
        <v xml:space="preserve"> </v>
      </c>
    </row>
    <row r="23" spans="1:14">
      <c r="A23" s="123"/>
      <c r="B23" s="159"/>
      <c r="C23" s="159"/>
      <c r="D23" s="160"/>
      <c r="E23" s="160"/>
      <c r="F23" s="160"/>
      <c r="G23" s="160"/>
      <c r="H23" s="160"/>
      <c r="I23" s="56"/>
      <c r="K23" s="157"/>
    </row>
    <row r="24" spans="1:14">
      <c r="A24" s="154"/>
      <c r="B24" s="643" t="s">
        <v>26</v>
      </c>
      <c r="C24" s="643"/>
      <c r="D24" s="155">
        <f>SUM(D26:D34)</f>
        <v>227981121.61999997</v>
      </c>
      <c r="E24" s="155">
        <f>SUM(E26:E34)</f>
        <v>0</v>
      </c>
      <c r="F24" s="155">
        <f>SUM(F26:F34)</f>
        <v>0</v>
      </c>
      <c r="G24" s="155">
        <f>+D24+E24-F24</f>
        <v>227981121.61999997</v>
      </c>
      <c r="H24" s="155">
        <f>+G24-D24</f>
        <v>0</v>
      </c>
      <c r="I24" s="156"/>
      <c r="K24" s="157"/>
    </row>
    <row r="25" spans="1:14" ht="5.0999999999999996" customHeight="1">
      <c r="A25" s="123"/>
      <c r="B25" s="51"/>
      <c r="C25" s="159"/>
      <c r="D25" s="158"/>
      <c r="E25" s="158"/>
      <c r="F25" s="158"/>
      <c r="G25" s="158"/>
      <c r="H25" s="158"/>
      <c r="I25" s="56"/>
      <c r="K25" s="157"/>
    </row>
    <row r="26" spans="1:14" ht="19.5" customHeight="1">
      <c r="A26" s="123"/>
      <c r="B26" s="675" t="s">
        <v>28</v>
      </c>
      <c r="C26" s="675"/>
      <c r="D26" s="58">
        <f>+ESF!E29</f>
        <v>0</v>
      </c>
      <c r="E26" s="58">
        <v>0</v>
      </c>
      <c r="F26" s="58">
        <v>0</v>
      </c>
      <c r="G26" s="108">
        <f>+D26+E26-F26</f>
        <v>0</v>
      </c>
      <c r="H26" s="108">
        <f>+G26-D26</f>
        <v>0</v>
      </c>
      <c r="I26" s="56"/>
      <c r="K26" s="157"/>
    </row>
    <row r="27" spans="1:14" ht="19.5" customHeight="1">
      <c r="A27" s="123"/>
      <c r="B27" s="675" t="s">
        <v>30</v>
      </c>
      <c r="C27" s="675"/>
      <c r="D27" s="58">
        <f>+ESF!E30</f>
        <v>0</v>
      </c>
      <c r="E27" s="58">
        <v>0</v>
      </c>
      <c r="F27" s="58">
        <v>0</v>
      </c>
      <c r="G27" s="108">
        <f t="shared" ref="G27:G34" si="3">+D27+E27-F27</f>
        <v>0</v>
      </c>
      <c r="H27" s="108">
        <f t="shared" ref="H27:H34" si="4">+G27-D27</f>
        <v>0</v>
      </c>
      <c r="I27" s="56"/>
      <c r="K27" s="157"/>
    </row>
    <row r="28" spans="1:14" ht="19.5" customHeight="1">
      <c r="A28" s="123"/>
      <c r="B28" s="675" t="s">
        <v>32</v>
      </c>
      <c r="C28" s="675"/>
      <c r="D28" s="58">
        <v>232339987.15000001</v>
      </c>
      <c r="E28" s="58">
        <v>0</v>
      </c>
      <c r="F28" s="58">
        <v>0</v>
      </c>
      <c r="G28" s="108">
        <f t="shared" si="3"/>
        <v>232339987.15000001</v>
      </c>
      <c r="H28" s="108">
        <f t="shared" si="4"/>
        <v>0</v>
      </c>
      <c r="I28" s="56"/>
      <c r="K28" s="157"/>
    </row>
    <row r="29" spans="1:14" ht="19.5" customHeight="1">
      <c r="A29" s="123"/>
      <c r="B29" s="675" t="s">
        <v>152</v>
      </c>
      <c r="C29" s="675"/>
      <c r="D29" s="58">
        <v>200413342.59999999</v>
      </c>
      <c r="E29" s="58">
        <v>0</v>
      </c>
      <c r="F29" s="58">
        <v>0</v>
      </c>
      <c r="G29" s="108">
        <f t="shared" si="3"/>
        <v>200413342.59999999</v>
      </c>
      <c r="H29" s="108">
        <f t="shared" si="4"/>
        <v>0</v>
      </c>
      <c r="I29" s="56"/>
      <c r="K29" s="157"/>
    </row>
    <row r="30" spans="1:14" ht="19.5" customHeight="1">
      <c r="A30" s="123"/>
      <c r="B30" s="675" t="s">
        <v>36</v>
      </c>
      <c r="C30" s="675"/>
      <c r="D30" s="58">
        <v>2442117.84</v>
      </c>
      <c r="E30" s="58">
        <v>0</v>
      </c>
      <c r="F30" s="58">
        <v>0</v>
      </c>
      <c r="G30" s="108">
        <f t="shared" si="3"/>
        <v>2442117.84</v>
      </c>
      <c r="H30" s="108">
        <f t="shared" si="4"/>
        <v>0</v>
      </c>
      <c r="I30" s="56"/>
      <c r="K30" s="157"/>
    </row>
    <row r="31" spans="1:14" ht="19.5" customHeight="1">
      <c r="A31" s="123"/>
      <c r="B31" s="675" t="s">
        <v>38</v>
      </c>
      <c r="C31" s="675"/>
      <c r="D31" s="58">
        <v>-210141910.00999999</v>
      </c>
      <c r="E31" s="58">
        <v>0</v>
      </c>
      <c r="F31" s="58">
        <v>0</v>
      </c>
      <c r="G31" s="108">
        <f t="shared" si="3"/>
        <v>-210141910.00999999</v>
      </c>
      <c r="H31" s="108">
        <f t="shared" si="4"/>
        <v>0</v>
      </c>
      <c r="I31" s="56"/>
      <c r="K31" s="157"/>
    </row>
    <row r="32" spans="1:14" ht="19.5" customHeight="1">
      <c r="A32" s="123"/>
      <c r="B32" s="675" t="s">
        <v>40</v>
      </c>
      <c r="C32" s="675"/>
      <c r="D32" s="58">
        <v>2927584.04</v>
      </c>
      <c r="E32" s="58">
        <v>0</v>
      </c>
      <c r="F32" s="58">
        <v>0</v>
      </c>
      <c r="G32" s="108">
        <f t="shared" si="3"/>
        <v>2927584.04</v>
      </c>
      <c r="H32" s="108">
        <f t="shared" si="4"/>
        <v>0</v>
      </c>
      <c r="I32" s="56"/>
      <c r="K32" s="157"/>
    </row>
    <row r="33" spans="1:17" ht="19.5" customHeight="1">
      <c r="A33" s="123"/>
      <c r="B33" s="675" t="s">
        <v>41</v>
      </c>
      <c r="C33" s="675"/>
      <c r="D33" s="58">
        <f>+ESF!E36</f>
        <v>0</v>
      </c>
      <c r="E33" s="58">
        <v>0</v>
      </c>
      <c r="F33" s="58">
        <v>0</v>
      </c>
      <c r="G33" s="108">
        <f t="shared" si="3"/>
        <v>0</v>
      </c>
      <c r="H33" s="108">
        <f t="shared" si="4"/>
        <v>0</v>
      </c>
      <c r="I33" s="56"/>
      <c r="K33" s="157"/>
    </row>
    <row r="34" spans="1:17" ht="19.5" customHeight="1">
      <c r="A34" s="123"/>
      <c r="B34" s="675" t="s">
        <v>43</v>
      </c>
      <c r="C34" s="675"/>
      <c r="D34" s="58">
        <f>+ESF!E37</f>
        <v>0</v>
      </c>
      <c r="E34" s="58">
        <v>0</v>
      </c>
      <c r="F34" s="58">
        <v>0</v>
      </c>
      <c r="G34" s="108">
        <f t="shared" si="3"/>
        <v>0</v>
      </c>
      <c r="H34" s="108">
        <f t="shared" si="4"/>
        <v>0</v>
      </c>
      <c r="I34" s="56"/>
      <c r="K34" s="157" t="str">
        <f>IF(G34=ESF!D37," ","error")</f>
        <v xml:space="preserve"> </v>
      </c>
    </row>
    <row r="35" spans="1:17">
      <c r="A35" s="123"/>
      <c r="B35" s="159"/>
      <c r="C35" s="159"/>
      <c r="D35" s="160"/>
      <c r="E35" s="158"/>
      <c r="F35" s="158"/>
      <c r="G35" s="158"/>
      <c r="H35" s="158"/>
      <c r="I35" s="56"/>
      <c r="K35" s="157"/>
    </row>
    <row r="36" spans="1:17" ht="6" customHeight="1">
      <c r="A36" s="685"/>
      <c r="B36" s="686"/>
      <c r="C36" s="686"/>
      <c r="D36" s="686"/>
      <c r="E36" s="686"/>
      <c r="F36" s="686"/>
      <c r="G36" s="686"/>
      <c r="H36" s="686"/>
      <c r="I36" s="687"/>
    </row>
    <row r="37" spans="1:17" ht="6" customHeight="1">
      <c r="A37" s="53"/>
      <c r="B37" s="161"/>
      <c r="C37" s="162"/>
      <c r="E37" s="53"/>
      <c r="F37" s="53"/>
      <c r="G37" s="53"/>
      <c r="H37" s="53"/>
      <c r="I37" s="53"/>
    </row>
    <row r="38" spans="1:17" ht="15" customHeight="1">
      <c r="A38" s="33"/>
      <c r="B38" s="688" t="s">
        <v>76</v>
      </c>
      <c r="C38" s="688"/>
      <c r="D38" s="688"/>
      <c r="E38" s="688"/>
      <c r="F38" s="688"/>
      <c r="G38" s="688"/>
      <c r="H38" s="688"/>
      <c r="I38" s="60"/>
      <c r="J38" s="60"/>
      <c r="K38" s="33"/>
      <c r="L38" s="33"/>
      <c r="M38" s="33"/>
      <c r="N38" s="33"/>
      <c r="O38" s="33"/>
      <c r="P38" s="33"/>
      <c r="Q38" s="33"/>
    </row>
    <row r="39" spans="1:17" ht="9.75" customHeight="1">
      <c r="A39" s="33"/>
      <c r="B39" s="60"/>
      <c r="C39" s="81"/>
      <c r="D39" s="82"/>
      <c r="E39" s="82"/>
      <c r="F39" s="33"/>
      <c r="G39" s="83"/>
      <c r="H39" s="81"/>
      <c r="I39" s="82"/>
      <c r="J39" s="82"/>
      <c r="K39" s="33"/>
      <c r="L39" s="33"/>
      <c r="M39" s="33"/>
      <c r="N39" s="33"/>
      <c r="O39" s="33"/>
      <c r="P39" s="33"/>
      <c r="Q39" s="33"/>
    </row>
    <row r="40" spans="1:17" ht="50.1" customHeight="1">
      <c r="A40" s="33"/>
      <c r="B40" s="689"/>
      <c r="C40" s="689"/>
      <c r="D40" s="82"/>
      <c r="E40" s="164"/>
      <c r="F40" s="164"/>
      <c r="G40" s="165"/>
      <c r="H40" s="165"/>
      <c r="I40" s="82"/>
      <c r="J40" s="82"/>
      <c r="K40" s="33"/>
      <c r="L40" s="33"/>
      <c r="M40" s="33"/>
      <c r="N40" s="33"/>
      <c r="O40" s="33"/>
      <c r="P40" s="33"/>
      <c r="Q40" s="33"/>
    </row>
    <row r="41" spans="1:17" ht="14.1" customHeight="1">
      <c r="A41" s="33"/>
      <c r="B41" s="650" t="s">
        <v>567</v>
      </c>
      <c r="C41" s="650"/>
      <c r="D41" s="36"/>
      <c r="E41" s="651" t="s">
        <v>569</v>
      </c>
      <c r="F41" s="651"/>
      <c r="G41" s="690"/>
      <c r="H41" s="690"/>
      <c r="I41" s="86"/>
      <c r="J41" s="33"/>
      <c r="P41" s="33"/>
      <c r="Q41" s="33"/>
    </row>
    <row r="42" spans="1:17" ht="14.1" customHeight="1">
      <c r="A42" s="33"/>
      <c r="B42" s="646" t="s">
        <v>568</v>
      </c>
      <c r="C42" s="646"/>
      <c r="D42" s="106"/>
      <c r="E42" s="652" t="s">
        <v>642</v>
      </c>
      <c r="F42" s="652"/>
      <c r="G42" s="652"/>
      <c r="H42" s="652"/>
      <c r="I42" s="86"/>
      <c r="J42" s="33"/>
      <c r="P42" s="33"/>
      <c r="Q42" s="33"/>
    </row>
    <row r="43" spans="1:17">
      <c r="B43" s="33"/>
      <c r="C43" s="33"/>
      <c r="D43" s="39"/>
      <c r="E43" s="33"/>
      <c r="F43" s="33"/>
      <c r="G43" s="33"/>
    </row>
    <row r="44" spans="1:17">
      <c r="B44" s="33"/>
      <c r="C44" s="33"/>
      <c r="D44" s="39"/>
      <c r="E44" s="33"/>
      <c r="F44" s="33"/>
      <c r="G44" s="33"/>
    </row>
  </sheetData>
  <sheetProtection formatCells="0" selectLockedCells="1"/>
  <mergeCells count="38">
    <mergeCell ref="B41:C41"/>
    <mergeCell ref="B42:C42"/>
    <mergeCell ref="B33:C33"/>
    <mergeCell ref="B34:C34"/>
    <mergeCell ref="A36:I36"/>
    <mergeCell ref="B38:H38"/>
    <mergeCell ref="B40:C40"/>
    <mergeCell ref="E41:F41"/>
    <mergeCell ref="G41:H41"/>
    <mergeCell ref="E42:F42"/>
    <mergeCell ref="G42:H42"/>
    <mergeCell ref="B32:C32"/>
    <mergeCell ref="B19:C19"/>
    <mergeCell ref="B20:C20"/>
    <mergeCell ref="B21:C21"/>
    <mergeCell ref="B22:C22"/>
    <mergeCell ref="B24:C24"/>
    <mergeCell ref="B26:C26"/>
    <mergeCell ref="B27:C27"/>
    <mergeCell ref="B28:C28"/>
    <mergeCell ref="B29:C29"/>
    <mergeCell ref="B30:C30"/>
    <mergeCell ref="B31:C31"/>
    <mergeCell ref="A3:H3"/>
    <mergeCell ref="C1:G1"/>
    <mergeCell ref="C2:G2"/>
    <mergeCell ref="D5:F5"/>
    <mergeCell ref="B18:C18"/>
    <mergeCell ref="C4:G4"/>
    <mergeCell ref="A6:I6"/>
    <mergeCell ref="A7:I7"/>
    <mergeCell ref="B8:C9"/>
    <mergeCell ref="A10:I10"/>
    <mergeCell ref="A11:I11"/>
    <mergeCell ref="B12:C12"/>
    <mergeCell ref="B14:C14"/>
    <mergeCell ref="B16:C16"/>
    <mergeCell ref="B17:C17"/>
  </mergeCells>
  <printOptions verticalCentered="1"/>
  <pageMargins left="0.35" right="0" top="0.39" bottom="0.59055118110236227" header="0" footer="0"/>
  <pageSetup scale="80" orientation="landscape" r:id="rId1"/>
  <ignoredErrors>
    <ignoredError sqref="D19 D21 D23:D27 D33:D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opLeftCell="A36" zoomScale="85" zoomScaleNormal="85" workbookViewId="0">
      <selection activeCell="E41" sqref="E41"/>
    </sheetView>
  </sheetViews>
  <sheetFormatPr baseColWidth="10" defaultColWidth="11.44140625" defaultRowHeight="13.2"/>
  <cols>
    <col min="1" max="1" width="4.88671875" style="213" customWidth="1"/>
    <col min="2" max="2" width="14.5546875" style="213" customWidth="1"/>
    <col min="3" max="3" width="18.88671875" style="213" customWidth="1"/>
    <col min="4" max="4" width="21.88671875" style="213" customWidth="1"/>
    <col min="5" max="5" width="3.44140625" style="213" customWidth="1"/>
    <col min="6" max="6" width="22.33203125" style="213" customWidth="1"/>
    <col min="7" max="7" width="29.6640625" style="213" customWidth="1"/>
    <col min="8" max="8" width="20.6640625" style="213" customWidth="1"/>
    <col min="9" max="9" width="20.88671875" style="213" customWidth="1"/>
    <col min="10" max="10" width="3.6640625" style="213" customWidth="1"/>
    <col min="11" max="16384" width="11.44140625" style="168"/>
  </cols>
  <sheetData>
    <row r="1" spans="1:10" ht="7.5" customHeight="1">
      <c r="A1" s="166"/>
      <c r="B1" s="167"/>
      <c r="C1" s="693"/>
      <c r="D1" s="693"/>
      <c r="E1" s="693"/>
      <c r="F1" s="693"/>
      <c r="G1" s="693"/>
      <c r="H1" s="693"/>
      <c r="I1" s="167"/>
      <c r="J1" s="167"/>
    </row>
    <row r="2" spans="1:10" ht="14.1" customHeight="1">
      <c r="A2" s="166"/>
      <c r="B2" s="167"/>
      <c r="C2" s="693" t="s">
        <v>453</v>
      </c>
      <c r="D2" s="693"/>
      <c r="E2" s="693"/>
      <c r="F2" s="693"/>
      <c r="G2" s="693"/>
      <c r="H2" s="693"/>
      <c r="I2" s="167"/>
      <c r="J2" s="167"/>
    </row>
    <row r="3" spans="1:10" ht="14.1" customHeight="1">
      <c r="A3" s="639" t="s">
        <v>523</v>
      </c>
      <c r="B3" s="639"/>
      <c r="C3" s="639"/>
      <c r="D3" s="639"/>
      <c r="E3" s="639"/>
      <c r="F3" s="639"/>
      <c r="G3" s="639"/>
      <c r="H3" s="639"/>
      <c r="I3" s="639"/>
      <c r="J3" s="639"/>
    </row>
    <row r="4" spans="1:10" ht="14.1" customHeight="1">
      <c r="A4" s="166"/>
      <c r="B4" s="167"/>
      <c r="C4" s="693" t="s">
        <v>0</v>
      </c>
      <c r="D4" s="693"/>
      <c r="E4" s="693"/>
      <c r="F4" s="693"/>
      <c r="G4" s="693"/>
      <c r="H4" s="693"/>
      <c r="I4" s="167"/>
      <c r="J4" s="167"/>
    </row>
    <row r="5" spans="1:10" ht="6" customHeight="1">
      <c r="A5" s="169"/>
      <c r="B5" s="694"/>
      <c r="C5" s="694"/>
      <c r="D5" s="695"/>
      <c r="E5" s="695"/>
      <c r="F5" s="695"/>
      <c r="G5" s="695"/>
      <c r="H5" s="695"/>
      <c r="I5" s="695"/>
      <c r="J5" s="170"/>
    </row>
    <row r="6" spans="1:10" ht="20.100000000000001" customHeight="1">
      <c r="A6" s="171"/>
      <c r="B6" s="172"/>
      <c r="C6" s="32"/>
      <c r="D6" s="31" t="s">
        <v>3</v>
      </c>
      <c r="E6" s="640" t="s">
        <v>566</v>
      </c>
      <c r="F6" s="640"/>
      <c r="G6" s="640"/>
      <c r="H6" s="32"/>
      <c r="I6" s="32"/>
      <c r="J6" s="32"/>
    </row>
    <row r="7" spans="1:10" ht="5.0999999999999996" customHeight="1">
      <c r="A7" s="173"/>
      <c r="B7" s="696"/>
      <c r="C7" s="696"/>
      <c r="D7" s="696"/>
      <c r="E7" s="696"/>
      <c r="F7" s="696"/>
      <c r="G7" s="696"/>
      <c r="H7" s="696"/>
      <c r="I7" s="696"/>
      <c r="J7" s="696"/>
    </row>
    <row r="8" spans="1:10" ht="3" customHeight="1">
      <c r="A8" s="173"/>
      <c r="B8" s="696"/>
      <c r="C8" s="696"/>
      <c r="D8" s="696"/>
      <c r="E8" s="696"/>
      <c r="F8" s="696"/>
      <c r="G8" s="696"/>
      <c r="H8" s="696"/>
      <c r="I8" s="696"/>
      <c r="J8" s="696"/>
    </row>
    <row r="9" spans="1:10" ht="30" customHeight="1">
      <c r="A9" s="174"/>
      <c r="B9" s="697" t="s">
        <v>153</v>
      </c>
      <c r="C9" s="697"/>
      <c r="D9" s="697"/>
      <c r="E9" s="175"/>
      <c r="F9" s="176" t="s">
        <v>154</v>
      </c>
      <c r="G9" s="176" t="s">
        <v>155</v>
      </c>
      <c r="H9" s="175" t="s">
        <v>156</v>
      </c>
      <c r="I9" s="175" t="s">
        <v>157</v>
      </c>
      <c r="J9" s="177"/>
    </row>
    <row r="10" spans="1:10" ht="3" customHeight="1">
      <c r="A10" s="178"/>
      <c r="B10" s="696"/>
      <c r="C10" s="696"/>
      <c r="D10" s="696"/>
      <c r="E10" s="696"/>
      <c r="F10" s="696"/>
      <c r="G10" s="696"/>
      <c r="H10" s="696"/>
      <c r="I10" s="696"/>
      <c r="J10" s="698"/>
    </row>
    <row r="11" spans="1:10" ht="9.9" customHeight="1">
      <c r="A11" s="179"/>
      <c r="B11" s="691"/>
      <c r="C11" s="691"/>
      <c r="D11" s="691"/>
      <c r="E11" s="691"/>
      <c r="F11" s="691"/>
      <c r="G11" s="691"/>
      <c r="H11" s="691"/>
      <c r="I11" s="691"/>
      <c r="J11" s="692"/>
    </row>
    <row r="12" spans="1:10">
      <c r="A12" s="179"/>
      <c r="B12" s="700" t="s">
        <v>158</v>
      </c>
      <c r="C12" s="700"/>
      <c r="D12" s="700"/>
      <c r="E12" s="180"/>
      <c r="F12" s="180"/>
      <c r="G12" s="180"/>
      <c r="H12" s="180"/>
      <c r="I12" s="180"/>
      <c r="J12" s="181"/>
    </row>
    <row r="13" spans="1:10">
      <c r="A13" s="182"/>
      <c r="B13" s="701" t="s">
        <v>159</v>
      </c>
      <c r="C13" s="701"/>
      <c r="D13" s="701"/>
      <c r="E13" s="183"/>
      <c r="F13" s="183"/>
      <c r="G13" s="183"/>
      <c r="H13" s="183"/>
      <c r="I13" s="183"/>
      <c r="J13" s="184"/>
    </row>
    <row r="14" spans="1:10">
      <c r="A14" s="182"/>
      <c r="B14" s="700" t="s">
        <v>160</v>
      </c>
      <c r="C14" s="700"/>
      <c r="D14" s="700"/>
      <c r="E14" s="183"/>
      <c r="F14" s="185"/>
      <c r="G14" s="185"/>
      <c r="H14" s="126">
        <f>SUM(H15:H17)</f>
        <v>0</v>
      </c>
      <c r="I14" s="126">
        <f>SUM(I15:I17)</f>
        <v>0</v>
      </c>
      <c r="J14" s="186"/>
    </row>
    <row r="15" spans="1:10">
      <c r="A15" s="187"/>
      <c r="B15" s="188"/>
      <c r="C15" s="702" t="s">
        <v>161</v>
      </c>
      <c r="D15" s="702"/>
      <c r="E15" s="183"/>
      <c r="F15" s="189"/>
      <c r="G15" s="189"/>
      <c r="H15" s="190">
        <v>0</v>
      </c>
      <c r="I15" s="190">
        <v>0</v>
      </c>
      <c r="J15" s="191"/>
    </row>
    <row r="16" spans="1:10">
      <c r="A16" s="187"/>
      <c r="B16" s="188"/>
      <c r="C16" s="702" t="s">
        <v>162</v>
      </c>
      <c r="D16" s="702"/>
      <c r="E16" s="183"/>
      <c r="F16" s="189"/>
      <c r="G16" s="189"/>
      <c r="H16" s="190">
        <v>0</v>
      </c>
      <c r="I16" s="190">
        <v>0</v>
      </c>
      <c r="J16" s="191"/>
    </row>
    <row r="17" spans="1:10">
      <c r="A17" s="187"/>
      <c r="B17" s="188"/>
      <c r="C17" s="702" t="s">
        <v>163</v>
      </c>
      <c r="D17" s="702"/>
      <c r="E17" s="183"/>
      <c r="F17" s="189"/>
      <c r="G17" s="189"/>
      <c r="H17" s="190">
        <v>0</v>
      </c>
      <c r="I17" s="190">
        <v>0</v>
      </c>
      <c r="J17" s="191"/>
    </row>
    <row r="18" spans="1:10" ht="9.9" customHeight="1">
      <c r="A18" s="187"/>
      <c r="B18" s="188"/>
      <c r="C18" s="188"/>
      <c r="D18" s="192"/>
      <c r="E18" s="183"/>
      <c r="F18" s="193"/>
      <c r="G18" s="193"/>
      <c r="H18" s="194"/>
      <c r="I18" s="194"/>
      <c r="J18" s="191"/>
    </row>
    <row r="19" spans="1:10">
      <c r="A19" s="182"/>
      <c r="B19" s="700" t="s">
        <v>164</v>
      </c>
      <c r="C19" s="700"/>
      <c r="D19" s="700"/>
      <c r="E19" s="183"/>
      <c r="F19" s="185"/>
      <c r="G19" s="185"/>
      <c r="H19" s="126">
        <f>SUM(H20:H23)</f>
        <v>0</v>
      </c>
      <c r="I19" s="126">
        <f>SUM(I20:I23)</f>
        <v>0</v>
      </c>
      <c r="J19" s="186"/>
    </row>
    <row r="20" spans="1:10">
      <c r="A20" s="187"/>
      <c r="B20" s="188"/>
      <c r="C20" s="702" t="s">
        <v>165</v>
      </c>
      <c r="D20" s="702"/>
      <c r="E20" s="183"/>
      <c r="F20" s="189"/>
      <c r="G20" s="189"/>
      <c r="H20" s="190">
        <v>0</v>
      </c>
      <c r="I20" s="190">
        <v>0</v>
      </c>
      <c r="J20" s="191"/>
    </row>
    <row r="21" spans="1:10">
      <c r="A21" s="187"/>
      <c r="B21" s="188"/>
      <c r="C21" s="702" t="s">
        <v>166</v>
      </c>
      <c r="D21" s="702"/>
      <c r="E21" s="183"/>
      <c r="F21" s="189"/>
      <c r="G21" s="189"/>
      <c r="H21" s="190">
        <v>0</v>
      </c>
      <c r="I21" s="190">
        <v>0</v>
      </c>
      <c r="J21" s="191"/>
    </row>
    <row r="22" spans="1:10">
      <c r="A22" s="187"/>
      <c r="B22" s="188"/>
      <c r="C22" s="702" t="s">
        <v>162</v>
      </c>
      <c r="D22" s="702"/>
      <c r="E22" s="183"/>
      <c r="F22" s="189"/>
      <c r="G22" s="189"/>
      <c r="H22" s="190">
        <v>0</v>
      </c>
      <c r="I22" s="190">
        <v>0</v>
      </c>
      <c r="J22" s="191"/>
    </row>
    <row r="23" spans="1:10">
      <c r="A23" s="187"/>
      <c r="B23" s="195"/>
      <c r="C23" s="702" t="s">
        <v>163</v>
      </c>
      <c r="D23" s="702"/>
      <c r="E23" s="183"/>
      <c r="F23" s="189"/>
      <c r="G23" s="189"/>
      <c r="H23" s="196">
        <v>0</v>
      </c>
      <c r="I23" s="196">
        <v>0</v>
      </c>
      <c r="J23" s="191"/>
    </row>
    <row r="24" spans="1:10" ht="9.9" customHeight="1">
      <c r="A24" s="187"/>
      <c r="B24" s="188"/>
      <c r="C24" s="188"/>
      <c r="D24" s="192"/>
      <c r="E24" s="183"/>
      <c r="F24" s="197"/>
      <c r="G24" s="197"/>
      <c r="H24" s="198"/>
      <c r="I24" s="198"/>
      <c r="J24" s="191"/>
    </row>
    <row r="25" spans="1:10">
      <c r="A25" s="199"/>
      <c r="B25" s="699" t="s">
        <v>167</v>
      </c>
      <c r="C25" s="699"/>
      <c r="D25" s="699"/>
      <c r="E25" s="200"/>
      <c r="F25" s="201"/>
      <c r="G25" s="201"/>
      <c r="H25" s="202">
        <f>H14+H19</f>
        <v>0</v>
      </c>
      <c r="I25" s="202">
        <f>I14+I19</f>
        <v>0</v>
      </c>
      <c r="J25" s="203"/>
    </row>
    <row r="26" spans="1:10">
      <c r="A26" s="182"/>
      <c r="B26" s="188"/>
      <c r="C26" s="188"/>
      <c r="D26" s="204"/>
      <c r="E26" s="183"/>
      <c r="F26" s="197"/>
      <c r="G26" s="197"/>
      <c r="H26" s="198"/>
      <c r="I26" s="198"/>
      <c r="J26" s="186"/>
    </row>
    <row r="27" spans="1:10">
      <c r="A27" s="182"/>
      <c r="B27" s="701" t="s">
        <v>168</v>
      </c>
      <c r="C27" s="701"/>
      <c r="D27" s="701"/>
      <c r="E27" s="183"/>
      <c r="F27" s="197"/>
      <c r="G27" s="197"/>
      <c r="H27" s="198"/>
      <c r="I27" s="198"/>
      <c r="J27" s="186"/>
    </row>
    <row r="28" spans="1:10">
      <c r="A28" s="182"/>
      <c r="B28" s="700" t="s">
        <v>160</v>
      </c>
      <c r="C28" s="700"/>
      <c r="D28" s="700"/>
      <c r="E28" s="183"/>
      <c r="F28" s="185"/>
      <c r="G28" s="185"/>
      <c r="H28" s="126">
        <f>SUM(H29:H31)</f>
        <v>0</v>
      </c>
      <c r="I28" s="126">
        <f>SUM(I29:I31)</f>
        <v>0</v>
      </c>
      <c r="J28" s="186"/>
    </row>
    <row r="29" spans="1:10">
      <c r="A29" s="187"/>
      <c r="B29" s="188"/>
      <c r="C29" s="702" t="s">
        <v>161</v>
      </c>
      <c r="D29" s="702"/>
      <c r="E29" s="183"/>
      <c r="F29" s="189"/>
      <c r="G29" s="189"/>
      <c r="H29" s="190">
        <v>0</v>
      </c>
      <c r="I29" s="190">
        <v>0</v>
      </c>
      <c r="J29" s="191"/>
    </row>
    <row r="30" spans="1:10">
      <c r="A30" s="187"/>
      <c r="B30" s="195"/>
      <c r="C30" s="702" t="s">
        <v>162</v>
      </c>
      <c r="D30" s="702"/>
      <c r="E30" s="195"/>
      <c r="F30" s="205"/>
      <c r="G30" s="205"/>
      <c r="H30" s="190">
        <v>0</v>
      </c>
      <c r="I30" s="190">
        <v>0</v>
      </c>
      <c r="J30" s="191"/>
    </row>
    <row r="31" spans="1:10">
      <c r="A31" s="187"/>
      <c r="B31" s="195"/>
      <c r="C31" s="702" t="s">
        <v>163</v>
      </c>
      <c r="D31" s="702"/>
      <c r="E31" s="195"/>
      <c r="F31" s="205"/>
      <c r="G31" s="205"/>
      <c r="H31" s="190">
        <v>0</v>
      </c>
      <c r="I31" s="190">
        <v>0</v>
      </c>
      <c r="J31" s="191"/>
    </row>
    <row r="32" spans="1:10" ht="9.9" customHeight="1">
      <c r="A32" s="187"/>
      <c r="B32" s="188"/>
      <c r="C32" s="188"/>
      <c r="D32" s="192"/>
      <c r="E32" s="183"/>
      <c r="F32" s="197"/>
      <c r="G32" s="197"/>
      <c r="H32" s="198"/>
      <c r="I32" s="198"/>
      <c r="J32" s="191"/>
    </row>
    <row r="33" spans="1:10">
      <c r="A33" s="182"/>
      <c r="B33" s="700" t="s">
        <v>164</v>
      </c>
      <c r="C33" s="700"/>
      <c r="D33" s="700"/>
      <c r="E33" s="183"/>
      <c r="F33" s="185"/>
      <c r="G33" s="185"/>
      <c r="H33" s="126">
        <f>SUM(H34:H37)</f>
        <v>0</v>
      </c>
      <c r="I33" s="126">
        <f>SUM(I34:I37)</f>
        <v>0</v>
      </c>
      <c r="J33" s="186"/>
    </row>
    <row r="34" spans="1:10">
      <c r="A34" s="187"/>
      <c r="B34" s="188"/>
      <c r="C34" s="702" t="s">
        <v>165</v>
      </c>
      <c r="D34" s="702"/>
      <c r="E34" s="183"/>
      <c r="F34" s="189"/>
      <c r="G34" s="189"/>
      <c r="H34" s="190">
        <v>0</v>
      </c>
      <c r="I34" s="190">
        <v>0</v>
      </c>
      <c r="J34" s="191"/>
    </row>
    <row r="35" spans="1:10">
      <c r="A35" s="187"/>
      <c r="B35" s="188"/>
      <c r="C35" s="702" t="s">
        <v>166</v>
      </c>
      <c r="D35" s="702"/>
      <c r="E35" s="183"/>
      <c r="F35" s="189"/>
      <c r="G35" s="189"/>
      <c r="H35" s="190">
        <v>0</v>
      </c>
      <c r="I35" s="190">
        <v>0</v>
      </c>
      <c r="J35" s="191"/>
    </row>
    <row r="36" spans="1:10">
      <c r="A36" s="187"/>
      <c r="B36" s="188"/>
      <c r="C36" s="702" t="s">
        <v>162</v>
      </c>
      <c r="D36" s="702"/>
      <c r="E36" s="183"/>
      <c r="F36" s="189"/>
      <c r="G36" s="189"/>
      <c r="H36" s="190">
        <v>0</v>
      </c>
      <c r="I36" s="190">
        <v>0</v>
      </c>
      <c r="J36" s="191"/>
    </row>
    <row r="37" spans="1:10">
      <c r="A37" s="187"/>
      <c r="B37" s="183"/>
      <c r="C37" s="702" t="s">
        <v>163</v>
      </c>
      <c r="D37" s="702"/>
      <c r="E37" s="183"/>
      <c r="F37" s="189"/>
      <c r="G37" s="189"/>
      <c r="H37" s="190">
        <v>0</v>
      </c>
      <c r="I37" s="190">
        <v>0</v>
      </c>
      <c r="J37" s="191"/>
    </row>
    <row r="38" spans="1:10" ht="9.9" customHeight="1">
      <c r="A38" s="187"/>
      <c r="B38" s="183"/>
      <c r="C38" s="183"/>
      <c r="D38" s="192"/>
      <c r="E38" s="183"/>
      <c r="F38" s="197"/>
      <c r="G38" s="197"/>
      <c r="H38" s="198"/>
      <c r="I38" s="198"/>
      <c r="J38" s="191"/>
    </row>
    <row r="39" spans="1:10">
      <c r="A39" s="199"/>
      <c r="B39" s="699" t="s">
        <v>169</v>
      </c>
      <c r="C39" s="699"/>
      <c r="D39" s="699"/>
      <c r="E39" s="200"/>
      <c r="F39" s="206"/>
      <c r="G39" s="206"/>
      <c r="H39" s="202">
        <f>+H28+H33</f>
        <v>0</v>
      </c>
      <c r="I39" s="202">
        <f>+I28+I33</f>
        <v>0</v>
      </c>
      <c r="J39" s="203"/>
    </row>
    <row r="40" spans="1:10">
      <c r="A40" s="187"/>
      <c r="B40" s="188"/>
      <c r="C40" s="188"/>
      <c r="D40" s="192"/>
      <c r="E40" s="183"/>
      <c r="F40" s="197"/>
      <c r="G40" s="197"/>
      <c r="H40" s="198"/>
      <c r="I40" s="198"/>
      <c r="J40" s="191"/>
    </row>
    <row r="41" spans="1:10">
      <c r="A41" s="187"/>
      <c r="B41" s="700" t="s">
        <v>170</v>
      </c>
      <c r="C41" s="700"/>
      <c r="D41" s="700"/>
      <c r="E41" s="183"/>
      <c r="F41" s="189"/>
      <c r="G41" s="189"/>
      <c r="H41" s="207">
        <v>0</v>
      </c>
      <c r="I41" s="207">
        <v>0</v>
      </c>
      <c r="J41" s="191"/>
    </row>
    <row r="42" spans="1:10">
      <c r="A42" s="187"/>
      <c r="B42" s="188"/>
      <c r="C42" s="188"/>
      <c r="D42" s="192"/>
      <c r="E42" s="183"/>
      <c r="F42" s="197"/>
      <c r="G42" s="197"/>
      <c r="H42" s="198"/>
      <c r="I42" s="198"/>
      <c r="J42" s="191"/>
    </row>
    <row r="43" spans="1:10">
      <c r="A43" s="208"/>
      <c r="B43" s="703" t="s">
        <v>171</v>
      </c>
      <c r="C43" s="703"/>
      <c r="D43" s="703"/>
      <c r="E43" s="209"/>
      <c r="F43" s="210"/>
      <c r="G43" s="210"/>
      <c r="H43" s="211">
        <v>22332367.789999999</v>
      </c>
      <c r="I43" s="211">
        <v>22609345.52</v>
      </c>
      <c r="J43" s="212"/>
    </row>
    <row r="44" spans="1:10" ht="6" customHeight="1">
      <c r="B44" s="701"/>
      <c r="C44" s="701"/>
      <c r="D44" s="701"/>
      <c r="E44" s="701"/>
      <c r="F44" s="701"/>
      <c r="G44" s="701"/>
      <c r="H44" s="701"/>
      <c r="I44" s="701"/>
      <c r="J44" s="701"/>
    </row>
    <row r="45" spans="1:10" ht="6" customHeight="1">
      <c r="B45" s="214"/>
      <c r="C45" s="214"/>
      <c r="D45" s="215"/>
      <c r="E45" s="216"/>
      <c r="F45" s="215"/>
      <c r="G45" s="216"/>
      <c r="H45" s="216"/>
      <c r="I45" s="216"/>
    </row>
    <row r="46" spans="1:10" s="217" customFormat="1" ht="15" customHeight="1">
      <c r="A46" s="168"/>
      <c r="B46" s="704" t="s">
        <v>76</v>
      </c>
      <c r="C46" s="704"/>
      <c r="D46" s="704"/>
      <c r="E46" s="704"/>
      <c r="F46" s="704"/>
      <c r="G46" s="704"/>
      <c r="H46" s="704"/>
      <c r="I46" s="704"/>
      <c r="J46" s="704"/>
    </row>
    <row r="47" spans="1:10" s="217" customFormat="1" ht="28.5" customHeight="1">
      <c r="A47" s="168"/>
      <c r="B47" s="192"/>
      <c r="C47" s="218"/>
      <c r="D47" s="219"/>
      <c r="E47" s="219"/>
      <c r="F47" s="168"/>
      <c r="G47" s="220"/>
      <c r="H47" s="221"/>
      <c r="I47" s="221"/>
      <c r="J47" s="219"/>
    </row>
    <row r="48" spans="1:10" s="217" customFormat="1" ht="25.5" customHeight="1">
      <c r="A48" s="168"/>
      <c r="B48" s="192"/>
      <c r="C48" s="648"/>
      <c r="D48" s="648"/>
      <c r="E48" s="219"/>
      <c r="F48" s="168"/>
      <c r="G48" s="649"/>
      <c r="H48" s="649"/>
      <c r="I48" s="219"/>
      <c r="J48" s="219"/>
    </row>
    <row r="49" spans="1:10" s="217" customFormat="1" ht="14.1" customHeight="1">
      <c r="A49" s="168"/>
      <c r="B49" s="198"/>
      <c r="C49" s="650" t="s">
        <v>567</v>
      </c>
      <c r="D49" s="650"/>
      <c r="E49" s="219"/>
      <c r="F49" s="219"/>
      <c r="G49" s="651" t="s">
        <v>569</v>
      </c>
      <c r="H49" s="651"/>
      <c r="I49" s="183"/>
      <c r="J49" s="219"/>
    </row>
    <row r="50" spans="1:10" s="217" customFormat="1" ht="14.1" customHeight="1">
      <c r="A50" s="168"/>
      <c r="B50" s="222"/>
      <c r="C50" s="646" t="s">
        <v>568</v>
      </c>
      <c r="D50" s="646"/>
      <c r="E50" s="223"/>
      <c r="F50" s="223"/>
      <c r="G50" s="652" t="s">
        <v>642</v>
      </c>
      <c r="H50" s="652"/>
      <c r="I50" s="183"/>
      <c r="J50" s="219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B41:D41"/>
    <mergeCell ref="B27:D27"/>
    <mergeCell ref="B28:D28"/>
    <mergeCell ref="C29:D29"/>
    <mergeCell ref="C30:D30"/>
    <mergeCell ref="C31:D31"/>
    <mergeCell ref="B33:D33"/>
    <mergeCell ref="C34:D34"/>
    <mergeCell ref="C35:D35"/>
    <mergeCell ref="C36:D36"/>
    <mergeCell ref="C37:D37"/>
    <mergeCell ref="B39:D39"/>
    <mergeCell ref="B25:D25"/>
    <mergeCell ref="B12:D12"/>
    <mergeCell ref="B13:D13"/>
    <mergeCell ref="B14:D14"/>
    <mergeCell ref="C15:D15"/>
    <mergeCell ref="C16:D16"/>
    <mergeCell ref="C17:D17"/>
    <mergeCell ref="B19:D19"/>
    <mergeCell ref="C20:D20"/>
    <mergeCell ref="C21:D21"/>
    <mergeCell ref="C22:D22"/>
    <mergeCell ref="C23:D23"/>
    <mergeCell ref="B11:J11"/>
    <mergeCell ref="C1:H1"/>
    <mergeCell ref="C2:H2"/>
    <mergeCell ref="C4:H4"/>
    <mergeCell ref="B5:C5"/>
    <mergeCell ref="D5:I5"/>
    <mergeCell ref="B7:J7"/>
    <mergeCell ref="B8:J8"/>
    <mergeCell ref="B9:D9"/>
    <mergeCell ref="B10:J10"/>
    <mergeCell ref="E6:G6"/>
    <mergeCell ref="A3:J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zoomScale="85" zoomScaleNormal="85" workbookViewId="0">
      <selection activeCell="G15" sqref="G15"/>
    </sheetView>
  </sheetViews>
  <sheetFormatPr baseColWidth="10" defaultColWidth="11.44140625" defaultRowHeight="13.2"/>
  <cols>
    <col min="1" max="1" width="3.6640625" style="245" customWidth="1"/>
    <col min="2" max="2" width="11.6640625" style="246" customWidth="1"/>
    <col min="3" max="3" width="57.44140625" style="246" customWidth="1"/>
    <col min="4" max="6" width="18.6640625" style="247" customWidth="1"/>
    <col min="7" max="7" width="17" style="247" customWidth="1"/>
    <col min="8" max="8" width="16.109375" style="247" customWidth="1"/>
    <col min="9" max="9" width="3.33203125" style="245" customWidth="1"/>
    <col min="10" max="16384" width="11.44140625" style="26"/>
  </cols>
  <sheetData>
    <row r="1" spans="1:10" s="33" customFormat="1" ht="7.5" customHeight="1">
      <c r="A1" s="90"/>
      <c r="B1" s="93"/>
      <c r="C1" s="674"/>
      <c r="D1" s="674"/>
      <c r="E1" s="674"/>
      <c r="F1" s="674"/>
      <c r="G1" s="674"/>
      <c r="H1" s="93"/>
      <c r="I1" s="93"/>
    </row>
    <row r="2" spans="1:10" ht="14.1" customHeight="1">
      <c r="A2" s="224"/>
      <c r="B2" s="93"/>
      <c r="C2" s="674" t="s">
        <v>454</v>
      </c>
      <c r="D2" s="674"/>
      <c r="E2" s="674"/>
      <c r="F2" s="674"/>
      <c r="G2" s="674"/>
      <c r="H2" s="93"/>
      <c r="I2" s="93"/>
      <c r="J2" s="33"/>
    </row>
    <row r="3" spans="1:10" ht="14.1" customHeight="1">
      <c r="A3" s="639" t="s">
        <v>523</v>
      </c>
      <c r="B3" s="639"/>
      <c r="C3" s="639"/>
      <c r="D3" s="639"/>
      <c r="E3" s="639"/>
      <c r="F3" s="639"/>
      <c r="G3" s="639"/>
      <c r="H3" s="639"/>
      <c r="I3" s="119"/>
      <c r="J3" s="33"/>
    </row>
    <row r="4" spans="1:10" ht="14.1" customHeight="1">
      <c r="A4" s="224"/>
      <c r="B4" s="93"/>
      <c r="C4" s="674" t="s">
        <v>133</v>
      </c>
      <c r="D4" s="674"/>
      <c r="E4" s="674"/>
      <c r="F4" s="674"/>
      <c r="G4" s="674"/>
      <c r="H4" s="93"/>
      <c r="I4" s="93"/>
    </row>
    <row r="5" spans="1:10" s="33" customFormat="1" ht="3" customHeight="1">
      <c r="A5" s="96"/>
      <c r="B5" s="31"/>
      <c r="C5" s="705"/>
      <c r="D5" s="705"/>
      <c r="E5" s="705"/>
      <c r="F5" s="705"/>
      <c r="G5" s="705"/>
      <c r="H5" s="705"/>
      <c r="I5" s="705"/>
    </row>
    <row r="6" spans="1:10" ht="20.100000000000001" customHeight="1">
      <c r="A6" s="96"/>
      <c r="B6" s="31"/>
      <c r="C6" s="31" t="s">
        <v>3</v>
      </c>
      <c r="D6" s="640" t="s">
        <v>566</v>
      </c>
      <c r="E6" s="640"/>
      <c r="F6" s="640"/>
      <c r="G6" s="32"/>
      <c r="H6" s="32"/>
      <c r="I6" s="32"/>
      <c r="J6" s="33"/>
    </row>
    <row r="7" spans="1:10" ht="3" customHeight="1">
      <c r="A7" s="96"/>
      <c r="B7" s="96"/>
      <c r="C7" s="96" t="s">
        <v>134</v>
      </c>
      <c r="D7" s="96"/>
      <c r="E7" s="96"/>
      <c r="F7" s="96"/>
      <c r="G7" s="96"/>
      <c r="H7" s="96"/>
      <c r="I7" s="96"/>
    </row>
    <row r="8" spans="1:10" s="33" customFormat="1" ht="3" customHeight="1">
      <c r="A8" s="96"/>
      <c r="B8" s="96"/>
      <c r="C8" s="96"/>
      <c r="D8" s="96"/>
      <c r="E8" s="96"/>
      <c r="F8" s="96"/>
      <c r="G8" s="96"/>
      <c r="H8" s="96"/>
      <c r="I8" s="96"/>
    </row>
    <row r="9" spans="1:10" s="33" customFormat="1" ht="66">
      <c r="A9" s="225"/>
      <c r="B9" s="638" t="s">
        <v>74</v>
      </c>
      <c r="C9" s="638"/>
      <c r="D9" s="226" t="s">
        <v>48</v>
      </c>
      <c r="E9" s="226" t="s">
        <v>135</v>
      </c>
      <c r="F9" s="226" t="s">
        <v>136</v>
      </c>
      <c r="G9" s="226" t="s">
        <v>137</v>
      </c>
      <c r="H9" s="226" t="s">
        <v>138</v>
      </c>
      <c r="I9" s="227"/>
    </row>
    <row r="10" spans="1:10" s="33" customFormat="1" ht="3" customHeight="1">
      <c r="A10" s="228"/>
      <c r="B10" s="96"/>
      <c r="C10" s="96"/>
      <c r="D10" s="96"/>
      <c r="E10" s="96"/>
      <c r="F10" s="96"/>
      <c r="G10" s="96"/>
      <c r="H10" s="96"/>
      <c r="I10" s="229"/>
    </row>
    <row r="11" spans="1:10" s="33" customFormat="1" ht="3" customHeight="1">
      <c r="A11" s="123"/>
      <c r="B11" s="230"/>
      <c r="C11" s="59"/>
      <c r="D11" s="86"/>
      <c r="E11" s="104"/>
      <c r="F11" s="60"/>
      <c r="G11" s="51"/>
      <c r="H11" s="230"/>
      <c r="I11" s="231"/>
    </row>
    <row r="12" spans="1:10">
      <c r="A12" s="150"/>
      <c r="B12" s="643" t="s">
        <v>57</v>
      </c>
      <c r="C12" s="643"/>
      <c r="D12" s="232">
        <v>897100.65</v>
      </c>
      <c r="E12" s="232">
        <v>0</v>
      </c>
      <c r="F12" s="232">
        <v>0</v>
      </c>
      <c r="G12" s="232">
        <v>0</v>
      </c>
      <c r="H12" s="233">
        <f>SUM(D12:G12)</f>
        <v>897100.65</v>
      </c>
      <c r="I12" s="231"/>
    </row>
    <row r="13" spans="1:10" ht="9.9" customHeight="1">
      <c r="A13" s="150"/>
      <c r="B13" s="234"/>
      <c r="C13" s="86"/>
      <c r="D13" s="235"/>
      <c r="E13" s="235"/>
      <c r="F13" s="235"/>
      <c r="G13" s="235"/>
      <c r="H13" s="235"/>
      <c r="I13" s="231"/>
    </row>
    <row r="14" spans="1:10">
      <c r="A14" s="150"/>
      <c r="B14" s="706" t="s">
        <v>139</v>
      </c>
      <c r="C14" s="706"/>
      <c r="D14" s="236">
        <f>SUM(D15:D17)</f>
        <v>317263141.83999997</v>
      </c>
      <c r="E14" s="236">
        <f>SUM(E15:E17)</f>
        <v>0</v>
      </c>
      <c r="F14" s="236">
        <f>SUM(F15:F17)</f>
        <v>0</v>
      </c>
      <c r="G14" s="236">
        <f>SUM(G15:G17)</f>
        <v>0</v>
      </c>
      <c r="H14" s="236">
        <f>SUM(D14:G14)</f>
        <v>317263141.83999997</v>
      </c>
      <c r="I14" s="231"/>
    </row>
    <row r="15" spans="1:10">
      <c r="A15" s="123"/>
      <c r="B15" s="641" t="s">
        <v>140</v>
      </c>
      <c r="C15" s="641"/>
      <c r="D15" s="237">
        <v>294404727.63999999</v>
      </c>
      <c r="E15" s="237">
        <v>0</v>
      </c>
      <c r="F15" s="237">
        <v>0</v>
      </c>
      <c r="G15" s="237">
        <v>0</v>
      </c>
      <c r="H15" s="235">
        <f t="shared" ref="H15:H23" si="0">SUM(D15:G15)</f>
        <v>294404727.63999999</v>
      </c>
      <c r="I15" s="231"/>
    </row>
    <row r="16" spans="1:10">
      <c r="A16" s="123"/>
      <c r="B16" s="641" t="s">
        <v>50</v>
      </c>
      <c r="C16" s="641"/>
      <c r="D16" s="237">
        <v>22858414.199999999</v>
      </c>
      <c r="E16" s="237">
        <v>0</v>
      </c>
      <c r="F16" s="237">
        <v>0</v>
      </c>
      <c r="G16" s="237">
        <v>0</v>
      </c>
      <c r="H16" s="235">
        <f t="shared" si="0"/>
        <v>22858414.199999999</v>
      </c>
      <c r="I16" s="231"/>
    </row>
    <row r="17" spans="1:10">
      <c r="A17" s="123"/>
      <c r="B17" s="641" t="s">
        <v>141</v>
      </c>
      <c r="C17" s="641"/>
      <c r="D17" s="237">
        <v>0</v>
      </c>
      <c r="E17" s="237">
        <v>0</v>
      </c>
      <c r="F17" s="237">
        <v>0</v>
      </c>
      <c r="G17" s="237">
        <v>0</v>
      </c>
      <c r="H17" s="235">
        <f t="shared" si="0"/>
        <v>0</v>
      </c>
      <c r="I17" s="231"/>
    </row>
    <row r="18" spans="1:10" ht="9.9" customHeight="1">
      <c r="A18" s="150"/>
      <c r="B18" s="234"/>
      <c r="C18" s="86"/>
      <c r="D18" s="235"/>
      <c r="E18" s="235"/>
      <c r="F18" s="235"/>
      <c r="G18" s="235"/>
      <c r="H18" s="235"/>
      <c r="I18" s="231"/>
    </row>
    <row r="19" spans="1:10">
      <c r="A19" s="150"/>
      <c r="B19" s="706" t="s">
        <v>142</v>
      </c>
      <c r="C19" s="706"/>
      <c r="D19" s="236">
        <f>SUM(D20:D23)</f>
        <v>0</v>
      </c>
      <c r="E19" s="236">
        <f>SUM(E20:E23)</f>
        <v>2643123.9299999997</v>
      </c>
      <c r="F19" s="236">
        <f>SUM(F20:F23)</f>
        <v>0</v>
      </c>
      <c r="G19" s="236">
        <f>SUM(G20:G23)</f>
        <v>0</v>
      </c>
      <c r="H19" s="236">
        <f t="shared" si="0"/>
        <v>2643123.9299999997</v>
      </c>
      <c r="I19" s="231"/>
    </row>
    <row r="20" spans="1:10">
      <c r="A20" s="123"/>
      <c r="B20" s="641" t="s">
        <v>143</v>
      </c>
      <c r="C20" s="641"/>
      <c r="D20" s="237">
        <v>0</v>
      </c>
      <c r="E20" s="237">
        <v>-19638323.870000001</v>
      </c>
      <c r="F20" s="237">
        <v>0</v>
      </c>
      <c r="G20" s="237">
        <v>0</v>
      </c>
      <c r="H20" s="235">
        <f t="shared" si="0"/>
        <v>-19638323.870000001</v>
      </c>
      <c r="I20" s="231"/>
    </row>
    <row r="21" spans="1:10">
      <c r="A21" s="123"/>
      <c r="B21" s="641" t="s">
        <v>54</v>
      </c>
      <c r="C21" s="641"/>
      <c r="D21" s="237">
        <v>0</v>
      </c>
      <c r="E21" s="237">
        <v>22281447.800000001</v>
      </c>
      <c r="F21" s="237">
        <v>0</v>
      </c>
      <c r="G21" s="237">
        <v>0</v>
      </c>
      <c r="H21" s="235">
        <f t="shared" si="0"/>
        <v>22281447.800000001</v>
      </c>
      <c r="I21" s="231"/>
    </row>
    <row r="22" spans="1:10">
      <c r="A22" s="123"/>
      <c r="B22" s="641" t="s">
        <v>144</v>
      </c>
      <c r="C22" s="641"/>
      <c r="D22" s="237">
        <v>0</v>
      </c>
      <c r="E22" s="237">
        <v>0</v>
      </c>
      <c r="F22" s="237">
        <v>0</v>
      </c>
      <c r="G22" s="237">
        <v>0</v>
      </c>
      <c r="H22" s="235">
        <f t="shared" si="0"/>
        <v>0</v>
      </c>
      <c r="I22" s="231"/>
    </row>
    <row r="23" spans="1:10">
      <c r="A23" s="123"/>
      <c r="B23" s="641" t="s">
        <v>56</v>
      </c>
      <c r="C23" s="641"/>
      <c r="D23" s="237">
        <v>0</v>
      </c>
      <c r="E23" s="237">
        <v>0</v>
      </c>
      <c r="F23" s="237">
        <v>0</v>
      </c>
      <c r="G23" s="237">
        <v>0</v>
      </c>
      <c r="H23" s="235">
        <f t="shared" si="0"/>
        <v>0</v>
      </c>
      <c r="I23" s="231"/>
    </row>
    <row r="24" spans="1:10" ht="9.9" customHeight="1">
      <c r="A24" s="150"/>
      <c r="B24" s="234"/>
      <c r="C24" s="86"/>
      <c r="D24" s="235"/>
      <c r="E24" s="235"/>
      <c r="F24" s="235"/>
      <c r="G24" s="235"/>
      <c r="H24" s="235"/>
      <c r="I24" s="231"/>
    </row>
    <row r="25" spans="1:10" ht="13.8" thickBot="1">
      <c r="A25" s="150"/>
      <c r="B25" s="707" t="s">
        <v>525</v>
      </c>
      <c r="C25" s="707"/>
      <c r="D25" s="238">
        <f>D12+D14+D19</f>
        <v>318160242.48999995</v>
      </c>
      <c r="E25" s="238">
        <f>E12+E14+E19</f>
        <v>2643123.9299999997</v>
      </c>
      <c r="F25" s="238">
        <f>F12+F14+F19</f>
        <v>0</v>
      </c>
      <c r="G25" s="238">
        <f>G12+G14+G19</f>
        <v>0</v>
      </c>
      <c r="H25" s="238">
        <f>SUM(D25:G25)</f>
        <v>320803366.41999996</v>
      </c>
      <c r="I25" s="231"/>
      <c r="J25" s="239">
        <f>+ESF!J61-EVHP!H25</f>
        <v>2898126.5500000715</v>
      </c>
    </row>
    <row r="26" spans="1:10">
      <c r="A26" s="123"/>
      <c r="B26" s="86"/>
      <c r="C26" s="60"/>
      <c r="D26" s="235"/>
      <c r="E26" s="235"/>
      <c r="F26" s="235"/>
      <c r="G26" s="235"/>
      <c r="H26" s="235"/>
      <c r="I26" s="231"/>
    </row>
    <row r="27" spans="1:10">
      <c r="A27" s="150"/>
      <c r="B27" s="706" t="s">
        <v>526</v>
      </c>
      <c r="C27" s="706"/>
      <c r="D27" s="236">
        <f>SUM(D28:D30)</f>
        <v>0</v>
      </c>
      <c r="E27" s="236">
        <f>SUM(E28:E30)</f>
        <v>0</v>
      </c>
      <c r="F27" s="236">
        <f>SUM(F28:F30)</f>
        <v>0</v>
      </c>
      <c r="G27" s="236">
        <f>SUM(G28:G30)</f>
        <v>0</v>
      </c>
      <c r="H27" s="236">
        <f>SUM(D27:G27)</f>
        <v>0</v>
      </c>
      <c r="I27" s="231"/>
    </row>
    <row r="28" spans="1:10">
      <c r="A28" s="123"/>
      <c r="B28" s="641" t="s">
        <v>49</v>
      </c>
      <c r="C28" s="641"/>
      <c r="D28" s="237">
        <v>0</v>
      </c>
      <c r="E28" s="237">
        <v>0</v>
      </c>
      <c r="F28" s="237">
        <v>0</v>
      </c>
      <c r="G28" s="237">
        <v>0</v>
      </c>
      <c r="H28" s="235">
        <f>SUM(D28:G28)</f>
        <v>0</v>
      </c>
      <c r="I28" s="231"/>
    </row>
    <row r="29" spans="1:10">
      <c r="A29" s="123"/>
      <c r="B29" s="641" t="s">
        <v>50</v>
      </c>
      <c r="C29" s="641"/>
      <c r="D29" s="237">
        <v>0</v>
      </c>
      <c r="E29" s="237">
        <v>0</v>
      </c>
      <c r="F29" s="237">
        <v>0</v>
      </c>
      <c r="G29" s="237">
        <v>0</v>
      </c>
      <c r="H29" s="235">
        <f>SUM(D29:G29)</f>
        <v>0</v>
      </c>
      <c r="I29" s="231"/>
    </row>
    <row r="30" spans="1:10">
      <c r="A30" s="123"/>
      <c r="B30" s="641" t="s">
        <v>141</v>
      </c>
      <c r="C30" s="641"/>
      <c r="D30" s="237">
        <v>0</v>
      </c>
      <c r="E30" s="237">
        <v>0</v>
      </c>
      <c r="F30" s="237">
        <v>0</v>
      </c>
      <c r="G30" s="237">
        <v>0</v>
      </c>
      <c r="H30" s="235">
        <f>SUM(D30:G30)</f>
        <v>0</v>
      </c>
      <c r="I30" s="231"/>
    </row>
    <row r="31" spans="1:10" ht="9.9" customHeight="1">
      <c r="A31" s="150"/>
      <c r="B31" s="234"/>
      <c r="C31" s="86"/>
      <c r="D31" s="235"/>
      <c r="E31" s="235"/>
      <c r="F31" s="235"/>
      <c r="G31" s="235"/>
      <c r="H31" s="235"/>
      <c r="I31" s="231"/>
    </row>
    <row r="32" spans="1:10">
      <c r="A32" s="150" t="s">
        <v>134</v>
      </c>
      <c r="B32" s="706" t="s">
        <v>142</v>
      </c>
      <c r="C32" s="706"/>
      <c r="D32" s="236">
        <f>SUM(D33:D36)</f>
        <v>0</v>
      </c>
      <c r="E32" s="236">
        <f>SUM(E33:E36)</f>
        <v>0</v>
      </c>
      <c r="F32" s="236">
        <f>SUM(F33:F36)</f>
        <v>-356985.66</v>
      </c>
      <c r="G32" s="236">
        <f>SUM(G33:G36)</f>
        <v>0</v>
      </c>
      <c r="H32" s="236">
        <f>SUM(D32:G32)</f>
        <v>-356985.66</v>
      </c>
      <c r="I32" s="231"/>
    </row>
    <row r="33" spans="1:10">
      <c r="A33" s="123"/>
      <c r="B33" s="641" t="s">
        <v>143</v>
      </c>
      <c r="C33" s="641"/>
      <c r="D33" s="237">
        <v>0</v>
      </c>
      <c r="E33" s="237">
        <v>0</v>
      </c>
      <c r="F33" s="237">
        <f>+ESF!I50</f>
        <v>-356985.66</v>
      </c>
      <c r="G33" s="237">
        <v>0</v>
      </c>
      <c r="H33" s="235">
        <f>SUM(D33:G33)</f>
        <v>-356985.66</v>
      </c>
      <c r="I33" s="231"/>
    </row>
    <row r="34" spans="1:10">
      <c r="A34" s="123"/>
      <c r="B34" s="641" t="s">
        <v>54</v>
      </c>
      <c r="C34" s="641"/>
      <c r="D34" s="237">
        <v>0</v>
      </c>
      <c r="E34" s="237">
        <f>+ESF!I51-E21-E20</f>
        <v>0</v>
      </c>
      <c r="F34" s="237">
        <v>0</v>
      </c>
      <c r="G34" s="237">
        <v>0</v>
      </c>
      <c r="H34" s="235">
        <f>SUM(D34:G34)</f>
        <v>0</v>
      </c>
      <c r="I34" s="231"/>
    </row>
    <row r="35" spans="1:10">
      <c r="A35" s="123"/>
      <c r="B35" s="641" t="s">
        <v>144</v>
      </c>
      <c r="C35" s="641"/>
      <c r="D35" s="237">
        <v>0</v>
      </c>
      <c r="E35" s="237">
        <v>0</v>
      </c>
      <c r="F35" s="237">
        <v>0</v>
      </c>
      <c r="G35" s="237">
        <v>0</v>
      </c>
      <c r="H35" s="235">
        <f>SUM(D35:G35)</f>
        <v>0</v>
      </c>
      <c r="I35" s="231"/>
    </row>
    <row r="36" spans="1:10">
      <c r="A36" s="123"/>
      <c r="B36" s="641" t="s">
        <v>56</v>
      </c>
      <c r="C36" s="641"/>
      <c r="D36" s="237">
        <v>0</v>
      </c>
      <c r="E36" s="237">
        <v>0</v>
      </c>
      <c r="F36" s="237">
        <v>0</v>
      </c>
      <c r="G36" s="237">
        <v>0</v>
      </c>
      <c r="H36" s="235">
        <f>SUM(D36:G36)</f>
        <v>0</v>
      </c>
      <c r="I36" s="231"/>
    </row>
    <row r="37" spans="1:10" ht="9.9" customHeight="1">
      <c r="A37" s="150"/>
      <c r="B37" s="234"/>
      <c r="C37" s="86"/>
      <c r="D37" s="235"/>
      <c r="E37" s="235"/>
      <c r="F37" s="235"/>
      <c r="G37" s="235"/>
      <c r="H37" s="235"/>
      <c r="I37" s="231"/>
    </row>
    <row r="38" spans="1:10">
      <c r="A38" s="240"/>
      <c r="B38" s="708" t="s">
        <v>527</v>
      </c>
      <c r="C38" s="708"/>
      <c r="D38" s="241">
        <f>D25+D27+D32</f>
        <v>318160242.48999995</v>
      </c>
      <c r="E38" s="241">
        <f>E25+E27+E32</f>
        <v>2643123.9299999997</v>
      </c>
      <c r="F38" s="241">
        <f>F27+F32</f>
        <v>-356985.66</v>
      </c>
      <c r="G38" s="241">
        <f>G25+G27+G32</f>
        <v>0</v>
      </c>
      <c r="H38" s="241">
        <f>SUM(D38:G38)</f>
        <v>320446380.75999993</v>
      </c>
      <c r="I38" s="242"/>
      <c r="J38" s="239">
        <f>+H38-ESF!I61</f>
        <v>0</v>
      </c>
    </row>
    <row r="39" spans="1:10" ht="6" customHeight="1">
      <c r="A39" s="243"/>
      <c r="B39" s="243"/>
      <c r="C39" s="243"/>
      <c r="D39" s="243"/>
      <c r="E39" s="243"/>
      <c r="F39" s="243"/>
      <c r="G39" s="243"/>
      <c r="H39" s="243"/>
      <c r="I39" s="244"/>
    </row>
    <row r="40" spans="1:10" ht="6" customHeight="1">
      <c r="D40" s="246"/>
      <c r="E40" s="246"/>
      <c r="I40" s="59"/>
    </row>
    <row r="41" spans="1:10" ht="15" customHeight="1">
      <c r="A41" s="33"/>
      <c r="B41" s="653" t="s">
        <v>76</v>
      </c>
      <c r="C41" s="653"/>
      <c r="D41" s="653"/>
      <c r="E41" s="653"/>
      <c r="F41" s="653"/>
      <c r="G41" s="653"/>
      <c r="H41" s="653"/>
      <c r="I41" s="653"/>
    </row>
    <row r="42" spans="1:10" ht="9.75" customHeight="1">
      <c r="A42" s="33"/>
      <c r="B42" s="60"/>
      <c r="C42" s="81"/>
      <c r="D42" s="82"/>
      <c r="E42" s="82"/>
      <c r="F42" s="33"/>
      <c r="G42" s="83"/>
      <c r="H42" s="81"/>
      <c r="I42" s="82"/>
    </row>
    <row r="43" spans="1:10" ht="50.1" customHeight="1">
      <c r="A43" s="33"/>
      <c r="B43" s="60"/>
      <c r="C43" s="648"/>
      <c r="D43" s="648"/>
      <c r="E43" s="82"/>
      <c r="F43" s="33"/>
      <c r="G43" s="649"/>
      <c r="H43" s="649"/>
      <c r="I43" s="82"/>
    </row>
    <row r="44" spans="1:10" ht="14.1" customHeight="1">
      <c r="A44" s="33"/>
      <c r="B44" s="85"/>
      <c r="C44" s="650" t="s">
        <v>567</v>
      </c>
      <c r="D44" s="650"/>
      <c r="E44" s="82"/>
      <c r="F44" s="82"/>
      <c r="G44" s="651" t="s">
        <v>569</v>
      </c>
      <c r="H44" s="651"/>
      <c r="I44" s="86"/>
    </row>
    <row r="45" spans="1:10" ht="14.1" customHeight="1">
      <c r="A45" s="33"/>
      <c r="B45" s="87"/>
      <c r="C45" s="646" t="s">
        <v>568</v>
      </c>
      <c r="D45" s="646"/>
      <c r="E45" s="88"/>
      <c r="F45" s="88"/>
      <c r="G45" s="652" t="s">
        <v>642</v>
      </c>
      <c r="H45" s="652"/>
      <c r="I45" s="86"/>
    </row>
  </sheetData>
  <sheetProtection formatCells="0" selectLockedCells="1"/>
  <mergeCells count="35">
    <mergeCell ref="C45:D45"/>
    <mergeCell ref="G45:H45"/>
    <mergeCell ref="B38:C38"/>
    <mergeCell ref="B41:I41"/>
    <mergeCell ref="C43:D43"/>
    <mergeCell ref="G43:H43"/>
    <mergeCell ref="C44:D44"/>
    <mergeCell ref="G44:H44"/>
    <mergeCell ref="B36:C36"/>
    <mergeCell ref="B22:C22"/>
    <mergeCell ref="B23:C23"/>
    <mergeCell ref="B25:C25"/>
    <mergeCell ref="B27:C27"/>
    <mergeCell ref="B28:C28"/>
    <mergeCell ref="B29:C29"/>
    <mergeCell ref="B30:C30"/>
    <mergeCell ref="B32:C32"/>
    <mergeCell ref="B33:C33"/>
    <mergeCell ref="B34:C34"/>
    <mergeCell ref="B35:C35"/>
    <mergeCell ref="A3:H3"/>
    <mergeCell ref="C1:G1"/>
    <mergeCell ref="C2:G2"/>
    <mergeCell ref="D6:F6"/>
    <mergeCell ref="B21:C21"/>
    <mergeCell ref="C4:G4"/>
    <mergeCell ref="C5:I5"/>
    <mergeCell ref="B9:C9"/>
    <mergeCell ref="B12:C12"/>
    <mergeCell ref="B14:C14"/>
    <mergeCell ref="B15:C15"/>
    <mergeCell ref="B16:C16"/>
    <mergeCell ref="B17:C17"/>
    <mergeCell ref="B19:C19"/>
    <mergeCell ref="B20:C20"/>
  </mergeCells>
  <printOptions horizontalCentered="1"/>
  <pageMargins left="0.79" right="1.4173228346456694" top="0.51" bottom="0.59055118110236227" header="0" footer="0"/>
  <pageSetup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showGridLines="0" showWhiteSpace="0" topLeftCell="A36" zoomScale="80" zoomScaleNormal="80" workbookViewId="0">
      <selection activeCell="L57" sqref="L57:O57"/>
    </sheetView>
  </sheetViews>
  <sheetFormatPr baseColWidth="10" defaultColWidth="11.44140625" defaultRowHeight="13.2"/>
  <cols>
    <col min="1" max="1" width="1.33203125" style="36" customWidth="1"/>
    <col min="2" max="3" width="3.6640625" style="36" customWidth="1"/>
    <col min="4" max="4" width="23.88671875" style="36" customWidth="1"/>
    <col min="5" max="5" width="21.44140625" style="36" customWidth="1"/>
    <col min="6" max="6" width="17.33203125" style="36" customWidth="1"/>
    <col min="7" max="8" width="18.6640625" style="51" customWidth="1"/>
    <col min="9" max="9" width="7.6640625" style="36" customWidth="1"/>
    <col min="10" max="11" width="3.6640625" style="26" customWidth="1"/>
    <col min="12" max="16" width="18.6640625" style="26" customWidth="1"/>
    <col min="17" max="17" width="1.88671875" style="26" customWidth="1"/>
    <col min="18" max="16384" width="11.44140625" style="26"/>
  </cols>
  <sheetData>
    <row r="1" spans="1:17" s="33" customFormat="1" ht="10.5" customHeight="1">
      <c r="A1" s="90"/>
      <c r="B1" s="119"/>
      <c r="C1" s="119"/>
      <c r="D1" s="11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  <c r="P1" s="119"/>
      <c r="Q1" s="119"/>
    </row>
    <row r="2" spans="1:17" ht="15" customHeight="1">
      <c r="A2" s="639" t="s">
        <v>455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  <c r="P2" s="639"/>
      <c r="Q2" s="639"/>
    </row>
    <row r="3" spans="1:17" ht="15" customHeight="1">
      <c r="A3" s="639" t="s">
        <v>523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119"/>
    </row>
    <row r="4" spans="1:17" ht="16.5" customHeight="1">
      <c r="A4" s="639" t="s">
        <v>0</v>
      </c>
      <c r="B4" s="639"/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39"/>
      <c r="O4" s="639"/>
      <c r="P4" s="639"/>
      <c r="Q4" s="639"/>
    </row>
    <row r="5" spans="1:17" ht="3" customHeight="1">
      <c r="C5" s="34"/>
      <c r="D5" s="248"/>
      <c r="E5" s="30"/>
      <c r="F5" s="30"/>
      <c r="G5" s="30"/>
      <c r="H5" s="30"/>
      <c r="I5" s="30"/>
      <c r="J5" s="30"/>
      <c r="K5" s="30"/>
      <c r="L5" s="30"/>
      <c r="M5" s="30"/>
      <c r="N5" s="30"/>
      <c r="O5" s="120"/>
      <c r="P5" s="33"/>
      <c r="Q5" s="33"/>
    </row>
    <row r="6" spans="1:17" ht="19.5" customHeight="1">
      <c r="A6" s="96"/>
      <c r="B6" s="709"/>
      <c r="C6" s="709"/>
      <c r="D6" s="709"/>
      <c r="E6" s="32"/>
      <c r="F6" s="32"/>
      <c r="G6" s="31" t="s">
        <v>3</v>
      </c>
      <c r="H6" s="640" t="s">
        <v>566</v>
      </c>
      <c r="I6" s="640"/>
      <c r="J6" s="640"/>
      <c r="K6" s="640"/>
      <c r="L6" s="640"/>
      <c r="M6" s="640"/>
      <c r="N6" s="640"/>
      <c r="O6" s="32"/>
      <c r="P6" s="249"/>
      <c r="Q6" s="33"/>
    </row>
    <row r="7" spans="1:17" s="33" customFormat="1" ht="5.0999999999999996" customHeight="1">
      <c r="A7" s="36"/>
      <c r="B7" s="34"/>
      <c r="C7" s="34"/>
      <c r="D7" s="248"/>
      <c r="E7" s="34"/>
      <c r="F7" s="34"/>
      <c r="G7" s="250"/>
      <c r="H7" s="250"/>
      <c r="I7" s="248"/>
    </row>
    <row r="8" spans="1:17" s="33" customFormat="1" ht="3" customHeight="1">
      <c r="A8" s="36"/>
      <c r="B8" s="36"/>
      <c r="C8" s="251"/>
      <c r="D8" s="248"/>
      <c r="E8" s="251"/>
      <c r="F8" s="251"/>
      <c r="G8" s="252"/>
      <c r="H8" s="252"/>
      <c r="I8" s="248"/>
    </row>
    <row r="9" spans="1:17" s="33" customFormat="1" ht="31.5" customHeight="1">
      <c r="A9" s="253"/>
      <c r="B9" s="710" t="s">
        <v>74</v>
      </c>
      <c r="C9" s="710"/>
      <c r="D9" s="710"/>
      <c r="E9" s="710"/>
      <c r="F9" s="42"/>
      <c r="G9" s="41">
        <v>2016</v>
      </c>
      <c r="H9" s="41">
        <v>2015</v>
      </c>
      <c r="I9" s="254"/>
      <c r="J9" s="710" t="s">
        <v>74</v>
      </c>
      <c r="K9" s="710"/>
      <c r="L9" s="710"/>
      <c r="M9" s="710"/>
      <c r="N9" s="42"/>
      <c r="O9" s="41">
        <v>2016</v>
      </c>
      <c r="P9" s="41">
        <v>2015</v>
      </c>
      <c r="Q9" s="255"/>
    </row>
    <row r="10" spans="1:17" s="33" customFormat="1" ht="3" customHeight="1">
      <c r="A10" s="45"/>
      <c r="B10" s="36"/>
      <c r="C10" s="36"/>
      <c r="D10" s="46"/>
      <c r="E10" s="46"/>
      <c r="F10" s="46"/>
      <c r="G10" s="256"/>
      <c r="H10" s="256"/>
      <c r="I10" s="36"/>
      <c r="Q10" s="48"/>
    </row>
    <row r="11" spans="1:17" s="33" customFormat="1">
      <c r="A11" s="123"/>
      <c r="B11" s="51"/>
      <c r="C11" s="124"/>
      <c r="D11" s="124"/>
      <c r="E11" s="124"/>
      <c r="F11" s="124"/>
      <c r="G11" s="256"/>
      <c r="H11" s="256"/>
      <c r="I11" s="51"/>
      <c r="Q11" s="48"/>
    </row>
    <row r="12" spans="1:17" ht="17.25" customHeight="1">
      <c r="A12" s="123"/>
      <c r="B12" s="711" t="s">
        <v>172</v>
      </c>
      <c r="C12" s="711"/>
      <c r="D12" s="711"/>
      <c r="E12" s="711"/>
      <c r="F12" s="711"/>
      <c r="G12" s="256"/>
      <c r="H12" s="256"/>
      <c r="I12" s="51"/>
      <c r="J12" s="711" t="s">
        <v>173</v>
      </c>
      <c r="K12" s="711"/>
      <c r="L12" s="711"/>
      <c r="M12" s="711"/>
      <c r="N12" s="711"/>
      <c r="O12" s="257"/>
      <c r="P12" s="257"/>
      <c r="Q12" s="48"/>
    </row>
    <row r="13" spans="1:17" ht="17.25" customHeight="1">
      <c r="A13" s="123"/>
      <c r="B13" s="51"/>
      <c r="C13" s="124"/>
      <c r="D13" s="51"/>
      <c r="E13" s="124"/>
      <c r="F13" s="124"/>
      <c r="G13" s="256"/>
      <c r="H13" s="256"/>
      <c r="I13" s="51"/>
      <c r="J13" s="51"/>
      <c r="K13" s="124"/>
      <c r="L13" s="124"/>
      <c r="M13" s="124"/>
      <c r="N13" s="124"/>
      <c r="O13" s="257"/>
      <c r="P13" s="257"/>
      <c r="Q13" s="48"/>
    </row>
    <row r="14" spans="1:17" ht="17.25" customHeight="1">
      <c r="A14" s="123"/>
      <c r="B14" s="51"/>
      <c r="C14" s="711" t="s">
        <v>65</v>
      </c>
      <c r="D14" s="711"/>
      <c r="E14" s="711"/>
      <c r="F14" s="711"/>
      <c r="G14" s="258">
        <f>SUM(G15:G25)</f>
        <v>0</v>
      </c>
      <c r="H14" s="258">
        <f>SUM(H15:H25)</f>
        <v>12287958.58</v>
      </c>
      <c r="I14" s="51"/>
      <c r="J14" s="51"/>
      <c r="K14" s="711" t="s">
        <v>65</v>
      </c>
      <c r="L14" s="711"/>
      <c r="M14" s="711"/>
      <c r="N14" s="711"/>
      <c r="O14" s="258">
        <f>SUM(O15:O17)</f>
        <v>0</v>
      </c>
      <c r="P14" s="258">
        <f>SUM(P15:P17)</f>
        <v>0</v>
      </c>
      <c r="Q14" s="48"/>
    </row>
    <row r="15" spans="1:17" ht="15" customHeight="1">
      <c r="A15" s="123"/>
      <c r="B15" s="51"/>
      <c r="C15" s="124"/>
      <c r="D15" s="712" t="s">
        <v>86</v>
      </c>
      <c r="E15" s="712"/>
      <c r="F15" s="712"/>
      <c r="G15" s="259">
        <v>0</v>
      </c>
      <c r="H15" s="259">
        <v>0</v>
      </c>
      <c r="I15" s="51"/>
      <c r="J15" s="51"/>
      <c r="K15" s="33"/>
      <c r="L15" s="713" t="s">
        <v>32</v>
      </c>
      <c r="M15" s="713"/>
      <c r="N15" s="713"/>
      <c r="O15" s="259">
        <v>0</v>
      </c>
      <c r="P15" s="259">
        <v>0</v>
      </c>
      <c r="Q15" s="48"/>
    </row>
    <row r="16" spans="1:17" ht="15" customHeight="1">
      <c r="A16" s="123"/>
      <c r="B16" s="51"/>
      <c r="C16" s="124"/>
      <c r="D16" s="712" t="s">
        <v>196</v>
      </c>
      <c r="E16" s="712"/>
      <c r="F16" s="712"/>
      <c r="G16" s="259"/>
      <c r="H16" s="259"/>
      <c r="I16" s="51"/>
      <c r="J16" s="51"/>
      <c r="K16" s="33"/>
      <c r="L16" s="713" t="s">
        <v>34</v>
      </c>
      <c r="M16" s="713"/>
      <c r="N16" s="713"/>
      <c r="O16" s="259">
        <v>0</v>
      </c>
      <c r="P16" s="259">
        <v>0</v>
      </c>
      <c r="Q16" s="48"/>
    </row>
    <row r="17" spans="1:17" ht="15" customHeight="1">
      <c r="A17" s="123"/>
      <c r="B17" s="51"/>
      <c r="C17" s="260"/>
      <c r="D17" s="712" t="s">
        <v>174</v>
      </c>
      <c r="E17" s="712"/>
      <c r="F17" s="712"/>
      <c r="G17" s="259">
        <v>0</v>
      </c>
      <c r="H17" s="259">
        <v>0</v>
      </c>
      <c r="I17" s="51"/>
      <c r="J17" s="51"/>
      <c r="K17" s="256"/>
      <c r="L17" s="713" t="s">
        <v>200</v>
      </c>
      <c r="M17" s="713"/>
      <c r="N17" s="713"/>
      <c r="O17" s="259">
        <v>0</v>
      </c>
      <c r="P17" s="259">
        <v>0</v>
      </c>
      <c r="Q17" s="48"/>
    </row>
    <row r="18" spans="1:17" ht="15" customHeight="1">
      <c r="A18" s="123"/>
      <c r="B18" s="51"/>
      <c r="C18" s="260"/>
      <c r="D18" s="712" t="s">
        <v>92</v>
      </c>
      <c r="E18" s="712"/>
      <c r="F18" s="712"/>
      <c r="G18" s="259">
        <v>0</v>
      </c>
      <c r="H18" s="259">
        <v>0</v>
      </c>
      <c r="I18" s="51"/>
      <c r="J18" s="51"/>
      <c r="K18" s="256"/>
      <c r="Q18" s="48"/>
    </row>
    <row r="19" spans="1:17" ht="15" customHeight="1">
      <c r="A19" s="123"/>
      <c r="B19" s="51"/>
      <c r="C19" s="260"/>
      <c r="D19" s="712" t="s">
        <v>93</v>
      </c>
      <c r="E19" s="712"/>
      <c r="F19" s="712"/>
      <c r="G19" s="259">
        <v>0</v>
      </c>
      <c r="H19" s="259">
        <v>0</v>
      </c>
      <c r="I19" s="51"/>
      <c r="J19" s="51"/>
      <c r="K19" s="261" t="s">
        <v>66</v>
      </c>
      <c r="L19" s="261"/>
      <c r="M19" s="261"/>
      <c r="N19" s="261"/>
      <c r="O19" s="258">
        <f>SUM(O20:O22)</f>
        <v>0</v>
      </c>
      <c r="P19" s="258">
        <f>SUM(P20:P22)</f>
        <v>0</v>
      </c>
      <c r="Q19" s="48"/>
    </row>
    <row r="20" spans="1:17" ht="15" customHeight="1">
      <c r="A20" s="123"/>
      <c r="B20" s="51"/>
      <c r="C20" s="260"/>
      <c r="D20" s="712" t="s">
        <v>94</v>
      </c>
      <c r="E20" s="712"/>
      <c r="F20" s="712"/>
      <c r="G20" s="259">
        <v>0</v>
      </c>
      <c r="H20" s="259">
        <v>93527.38</v>
      </c>
      <c r="I20" s="51"/>
      <c r="J20" s="51"/>
      <c r="K20" s="256"/>
      <c r="L20" s="260" t="s">
        <v>32</v>
      </c>
      <c r="M20" s="260"/>
      <c r="N20" s="260"/>
      <c r="O20" s="259">
        <v>0</v>
      </c>
      <c r="P20" s="259">
        <v>0</v>
      </c>
      <c r="Q20" s="48"/>
    </row>
    <row r="21" spans="1:17" ht="15" customHeight="1">
      <c r="A21" s="123"/>
      <c r="B21" s="51"/>
      <c r="C21" s="260"/>
      <c r="D21" s="712" t="s">
        <v>96</v>
      </c>
      <c r="E21" s="712"/>
      <c r="F21" s="712"/>
      <c r="G21" s="259">
        <v>0</v>
      </c>
      <c r="H21" s="259">
        <v>248152.05</v>
      </c>
      <c r="I21" s="51"/>
      <c r="J21" s="51"/>
      <c r="K21" s="256"/>
      <c r="L21" s="713" t="s">
        <v>34</v>
      </c>
      <c r="M21" s="713"/>
      <c r="N21" s="713"/>
      <c r="O21" s="259">
        <v>0</v>
      </c>
      <c r="P21" s="259">
        <v>0</v>
      </c>
      <c r="Q21" s="48"/>
    </row>
    <row r="22" spans="1:17" ht="28.5" customHeight="1">
      <c r="A22" s="123"/>
      <c r="B22" s="51"/>
      <c r="C22" s="260"/>
      <c r="D22" s="712" t="s">
        <v>98</v>
      </c>
      <c r="E22" s="712"/>
      <c r="F22" s="712"/>
      <c r="G22" s="259">
        <v>0</v>
      </c>
      <c r="H22" s="259">
        <v>11475</v>
      </c>
      <c r="I22" s="51"/>
      <c r="J22" s="51"/>
      <c r="K22" s="33"/>
      <c r="L22" s="713" t="s">
        <v>201</v>
      </c>
      <c r="M22" s="713"/>
      <c r="N22" s="713"/>
      <c r="O22" s="259">
        <v>0</v>
      </c>
      <c r="P22" s="259">
        <v>0</v>
      </c>
      <c r="Q22" s="48"/>
    </row>
    <row r="23" spans="1:17" ht="15" customHeight="1">
      <c r="A23" s="123"/>
      <c r="B23" s="51"/>
      <c r="C23" s="260"/>
      <c r="D23" s="712" t="s">
        <v>103</v>
      </c>
      <c r="E23" s="712"/>
      <c r="F23" s="712"/>
      <c r="G23" s="259">
        <v>0</v>
      </c>
      <c r="H23" s="259">
        <v>5909493</v>
      </c>
      <c r="I23" s="51"/>
      <c r="J23" s="51"/>
      <c r="K23" s="711" t="s">
        <v>175</v>
      </c>
      <c r="L23" s="711"/>
      <c r="M23" s="711"/>
      <c r="N23" s="711"/>
      <c r="O23" s="258">
        <f>O14-O19</f>
        <v>0</v>
      </c>
      <c r="P23" s="258">
        <f>P14-P19</f>
        <v>0</v>
      </c>
      <c r="Q23" s="48"/>
    </row>
    <row r="24" spans="1:17" ht="15" customHeight="1">
      <c r="A24" s="123"/>
      <c r="B24" s="51"/>
      <c r="C24" s="260"/>
      <c r="D24" s="712" t="s">
        <v>197</v>
      </c>
      <c r="E24" s="712"/>
      <c r="F24" s="712"/>
      <c r="G24" s="259">
        <v>0</v>
      </c>
      <c r="H24" s="259">
        <v>5874719.7599999998</v>
      </c>
      <c r="I24" s="51"/>
      <c r="J24" s="51"/>
      <c r="Q24" s="48"/>
    </row>
    <row r="25" spans="1:17" ht="15" customHeight="1">
      <c r="A25" s="123"/>
      <c r="B25" s="51"/>
      <c r="C25" s="260"/>
      <c r="D25" s="712" t="s">
        <v>198</v>
      </c>
      <c r="E25" s="712"/>
      <c r="F25" s="159"/>
      <c r="G25" s="259">
        <v>0</v>
      </c>
      <c r="H25" s="259">
        <v>150591.39000000001</v>
      </c>
      <c r="I25" s="51"/>
      <c r="J25" s="33"/>
      <c r="Q25" s="48"/>
    </row>
    <row r="26" spans="1:17" ht="15" customHeight="1">
      <c r="A26" s="123"/>
      <c r="B26" s="51"/>
      <c r="C26" s="124"/>
      <c r="D26" s="51"/>
      <c r="E26" s="124"/>
      <c r="F26" s="124"/>
      <c r="G26" s="256"/>
      <c r="H26" s="256"/>
      <c r="I26" s="51"/>
      <c r="J26" s="711" t="s">
        <v>176</v>
      </c>
      <c r="K26" s="711"/>
      <c r="L26" s="711"/>
      <c r="M26" s="711"/>
      <c r="N26" s="711"/>
      <c r="O26" s="33"/>
      <c r="P26" s="33"/>
      <c r="Q26" s="48"/>
    </row>
    <row r="27" spans="1:17" ht="15" customHeight="1">
      <c r="A27" s="123"/>
      <c r="B27" s="51"/>
      <c r="C27" s="711" t="s">
        <v>66</v>
      </c>
      <c r="D27" s="711"/>
      <c r="E27" s="711"/>
      <c r="F27" s="711"/>
      <c r="G27" s="258">
        <f>SUM(G28:G46)</f>
        <v>356986</v>
      </c>
      <c r="H27" s="258">
        <f>SUM(H28:H46)</f>
        <v>9238179.8300000001</v>
      </c>
      <c r="I27" s="51"/>
      <c r="J27" s="51"/>
      <c r="K27" s="124"/>
      <c r="L27" s="51"/>
      <c r="M27" s="159"/>
      <c r="N27" s="159"/>
      <c r="O27" s="257"/>
      <c r="P27" s="257"/>
      <c r="Q27" s="48"/>
    </row>
    <row r="28" spans="1:17" ht="15" customHeight="1">
      <c r="A28" s="123"/>
      <c r="B28" s="51"/>
      <c r="C28" s="261"/>
      <c r="D28" s="712" t="s">
        <v>177</v>
      </c>
      <c r="E28" s="712"/>
      <c r="F28" s="712"/>
      <c r="G28" s="259">
        <v>356986</v>
      </c>
      <c r="H28" s="259">
        <v>8612596.9900000002</v>
      </c>
      <c r="I28" s="51"/>
      <c r="J28" s="51"/>
      <c r="K28" s="261" t="s">
        <v>65</v>
      </c>
      <c r="L28" s="261"/>
      <c r="M28" s="261"/>
      <c r="N28" s="261"/>
      <c r="O28" s="258">
        <f>O29+O32</f>
        <v>276977.73</v>
      </c>
      <c r="P28" s="258">
        <f>P29+P32</f>
        <v>4956230.1500000004</v>
      </c>
      <c r="Q28" s="48"/>
    </row>
    <row r="29" spans="1:17" ht="15" customHeight="1">
      <c r="A29" s="123"/>
      <c r="B29" s="51"/>
      <c r="C29" s="261"/>
      <c r="D29" s="712" t="s">
        <v>89</v>
      </c>
      <c r="E29" s="712"/>
      <c r="F29" s="712"/>
      <c r="G29" s="259">
        <v>0</v>
      </c>
      <c r="H29" s="259">
        <v>19595.150000000001</v>
      </c>
      <c r="I29" s="51"/>
      <c r="J29" s="33"/>
      <c r="K29" s="33"/>
      <c r="L29" s="260" t="s">
        <v>178</v>
      </c>
      <c r="M29" s="260"/>
      <c r="N29" s="260"/>
      <c r="O29" s="259">
        <f>SUM(O30:O31)</f>
        <v>0</v>
      </c>
      <c r="P29" s="259">
        <f>SUM(P30:P31)</f>
        <v>0</v>
      </c>
      <c r="Q29" s="48"/>
    </row>
    <row r="30" spans="1:17" ht="15" customHeight="1">
      <c r="A30" s="123"/>
      <c r="B30" s="51"/>
      <c r="C30" s="261"/>
      <c r="D30" s="712" t="s">
        <v>91</v>
      </c>
      <c r="E30" s="712"/>
      <c r="F30" s="712"/>
      <c r="G30" s="259">
        <v>0</v>
      </c>
      <c r="H30" s="259">
        <v>605987.68999999994</v>
      </c>
      <c r="I30" s="51"/>
      <c r="J30" s="51"/>
      <c r="K30" s="261"/>
      <c r="L30" s="260" t="s">
        <v>179</v>
      </c>
      <c r="M30" s="260"/>
      <c r="N30" s="260"/>
      <c r="O30" s="259">
        <v>0</v>
      </c>
      <c r="P30" s="259">
        <v>0</v>
      </c>
      <c r="Q30" s="48"/>
    </row>
    <row r="31" spans="1:17" ht="15" customHeight="1">
      <c r="A31" s="123"/>
      <c r="B31" s="51"/>
      <c r="C31" s="124"/>
      <c r="D31" s="51"/>
      <c r="E31" s="124"/>
      <c r="F31" s="124"/>
      <c r="G31" s="256"/>
      <c r="H31" s="256"/>
      <c r="I31" s="51"/>
      <c r="J31" s="51"/>
      <c r="K31" s="261"/>
      <c r="L31" s="260" t="s">
        <v>181</v>
      </c>
      <c r="M31" s="260"/>
      <c r="N31" s="260"/>
      <c r="O31" s="259">
        <v>0</v>
      </c>
      <c r="P31" s="259">
        <v>0</v>
      </c>
      <c r="Q31" s="48"/>
    </row>
    <row r="32" spans="1:17" ht="15" customHeight="1">
      <c r="A32" s="123"/>
      <c r="B32" s="51"/>
      <c r="C32" s="261"/>
      <c r="D32" s="712" t="s">
        <v>95</v>
      </c>
      <c r="E32" s="712"/>
      <c r="F32" s="712"/>
      <c r="G32" s="259">
        <v>0</v>
      </c>
      <c r="H32" s="259">
        <v>0</v>
      </c>
      <c r="I32" s="51"/>
      <c r="J32" s="51"/>
      <c r="K32" s="261"/>
      <c r="L32" s="713" t="s">
        <v>300</v>
      </c>
      <c r="M32" s="713"/>
      <c r="N32" s="713"/>
      <c r="O32" s="259">
        <v>276977.73</v>
      </c>
      <c r="P32" s="259">
        <v>4956230.1500000004</v>
      </c>
      <c r="Q32" s="48"/>
    </row>
    <row r="33" spans="1:17" ht="15" customHeight="1">
      <c r="A33" s="123"/>
      <c r="B33" s="51"/>
      <c r="C33" s="261"/>
      <c r="D33" s="712" t="s">
        <v>180</v>
      </c>
      <c r="E33" s="712"/>
      <c r="F33" s="712"/>
      <c r="G33" s="259">
        <v>0</v>
      </c>
      <c r="H33" s="259">
        <v>0</v>
      </c>
      <c r="I33" s="51"/>
      <c r="J33" s="51"/>
      <c r="K33" s="256"/>
      <c r="Q33" s="48"/>
    </row>
    <row r="34" spans="1:17" ht="15" customHeight="1">
      <c r="A34" s="123"/>
      <c r="B34" s="51"/>
      <c r="C34" s="261"/>
      <c r="D34" s="712" t="s">
        <v>182</v>
      </c>
      <c r="E34" s="712"/>
      <c r="F34" s="712"/>
      <c r="G34" s="259">
        <v>0</v>
      </c>
      <c r="H34" s="259">
        <v>0</v>
      </c>
      <c r="I34" s="51"/>
      <c r="J34" s="51"/>
      <c r="K34" s="261" t="s">
        <v>66</v>
      </c>
      <c r="L34" s="261"/>
      <c r="M34" s="261"/>
      <c r="N34" s="261"/>
      <c r="O34" s="258">
        <f>O35+O38</f>
        <v>998188.49</v>
      </c>
      <c r="P34" s="258">
        <f>P35+P38</f>
        <v>419573.96</v>
      </c>
      <c r="Q34" s="48"/>
    </row>
    <row r="35" spans="1:17" ht="15" customHeight="1">
      <c r="A35" s="123"/>
      <c r="B35" s="51"/>
      <c r="C35" s="261"/>
      <c r="D35" s="712" t="s">
        <v>100</v>
      </c>
      <c r="E35" s="712"/>
      <c r="F35" s="712"/>
      <c r="G35" s="259">
        <v>0</v>
      </c>
      <c r="H35" s="259">
        <v>0</v>
      </c>
      <c r="I35" s="51"/>
      <c r="J35" s="51"/>
      <c r="K35" s="33"/>
      <c r="L35" s="260" t="s">
        <v>183</v>
      </c>
      <c r="M35" s="260"/>
      <c r="N35" s="260"/>
      <c r="O35" s="259">
        <f>SUM(O36:O37)</f>
        <v>0</v>
      </c>
      <c r="P35" s="259">
        <f>SUM(P36:P37)</f>
        <v>0</v>
      </c>
      <c r="Q35" s="48"/>
    </row>
    <row r="36" spans="1:17" ht="15" customHeight="1">
      <c r="A36" s="123"/>
      <c r="B36" s="51"/>
      <c r="C36" s="261"/>
      <c r="D36" s="712" t="s">
        <v>102</v>
      </c>
      <c r="E36" s="712"/>
      <c r="F36" s="712"/>
      <c r="G36" s="259">
        <v>0</v>
      </c>
      <c r="H36" s="259">
        <v>0</v>
      </c>
      <c r="I36" s="51"/>
      <c r="J36" s="51"/>
      <c r="K36" s="261"/>
      <c r="L36" s="260" t="s">
        <v>179</v>
      </c>
      <c r="M36" s="260"/>
      <c r="N36" s="260"/>
      <c r="O36" s="259">
        <v>0</v>
      </c>
      <c r="P36" s="259">
        <v>0</v>
      </c>
      <c r="Q36" s="48"/>
    </row>
    <row r="37" spans="1:17" ht="15" customHeight="1">
      <c r="A37" s="123"/>
      <c r="B37" s="51"/>
      <c r="C37" s="261"/>
      <c r="D37" s="712" t="s">
        <v>104</v>
      </c>
      <c r="E37" s="712"/>
      <c r="F37" s="712"/>
      <c r="G37" s="259">
        <v>0</v>
      </c>
      <c r="H37" s="259">
        <v>0</v>
      </c>
      <c r="I37" s="51"/>
      <c r="J37" s="33"/>
      <c r="K37" s="261"/>
      <c r="L37" s="260" t="s">
        <v>181</v>
      </c>
      <c r="M37" s="260"/>
      <c r="N37" s="260"/>
      <c r="O37" s="259">
        <v>0</v>
      </c>
      <c r="P37" s="259">
        <v>0</v>
      </c>
      <c r="Q37" s="48"/>
    </row>
    <row r="38" spans="1:17" ht="15" customHeight="1">
      <c r="A38" s="123"/>
      <c r="B38" s="51"/>
      <c r="C38" s="261"/>
      <c r="D38" s="712" t="s">
        <v>105</v>
      </c>
      <c r="E38" s="712"/>
      <c r="F38" s="712"/>
      <c r="G38" s="259">
        <v>0</v>
      </c>
      <c r="H38" s="259">
        <v>0</v>
      </c>
      <c r="I38" s="51"/>
      <c r="J38" s="51"/>
      <c r="K38" s="261"/>
      <c r="L38" s="713" t="s">
        <v>301</v>
      </c>
      <c r="M38" s="713"/>
      <c r="N38" s="713"/>
      <c r="O38" s="259">
        <v>998188.49</v>
      </c>
      <c r="P38" s="259">
        <v>419573.96</v>
      </c>
      <c r="Q38" s="48"/>
    </row>
    <row r="39" spans="1:17" ht="15" customHeight="1">
      <c r="A39" s="123"/>
      <c r="B39" s="51"/>
      <c r="C39" s="261"/>
      <c r="D39" s="712" t="s">
        <v>106</v>
      </c>
      <c r="E39" s="712"/>
      <c r="F39" s="712"/>
      <c r="G39" s="259">
        <v>0</v>
      </c>
      <c r="H39" s="259">
        <v>0</v>
      </c>
      <c r="I39" s="51"/>
      <c r="J39" s="51"/>
      <c r="K39" s="256"/>
      <c r="Q39" s="48"/>
    </row>
    <row r="40" spans="1:17" ht="15" customHeight="1">
      <c r="A40" s="123"/>
      <c r="B40" s="51"/>
      <c r="C40" s="261"/>
      <c r="D40" s="712" t="s">
        <v>108</v>
      </c>
      <c r="E40" s="712"/>
      <c r="F40" s="712"/>
      <c r="G40" s="259">
        <v>0</v>
      </c>
      <c r="H40" s="259">
        <v>0</v>
      </c>
      <c r="I40" s="51"/>
      <c r="J40" s="51"/>
      <c r="K40" s="711" t="s">
        <v>185</v>
      </c>
      <c r="L40" s="711"/>
      <c r="M40" s="711"/>
      <c r="N40" s="711"/>
      <c r="O40" s="258">
        <f>O28-O34</f>
        <v>-721210.76</v>
      </c>
      <c r="P40" s="258">
        <f>P28-P34</f>
        <v>4536656.1900000004</v>
      </c>
      <c r="Q40" s="48"/>
    </row>
    <row r="41" spans="1:17" ht="15" customHeight="1">
      <c r="A41" s="123"/>
      <c r="B41" s="51"/>
      <c r="C41" s="124"/>
      <c r="D41" s="51"/>
      <c r="E41" s="124"/>
      <c r="F41" s="124"/>
      <c r="G41" s="256"/>
      <c r="H41" s="256"/>
      <c r="I41" s="51"/>
      <c r="J41" s="51"/>
      <c r="Q41" s="48"/>
    </row>
    <row r="42" spans="1:17" ht="15" customHeight="1">
      <c r="A42" s="123"/>
      <c r="B42" s="51"/>
      <c r="C42" s="261"/>
      <c r="D42" s="712" t="s">
        <v>184</v>
      </c>
      <c r="E42" s="712"/>
      <c r="F42" s="712"/>
      <c r="G42" s="259">
        <v>0</v>
      </c>
      <c r="H42" s="259">
        <v>0</v>
      </c>
      <c r="I42" s="51"/>
      <c r="J42" s="51"/>
      <c r="Q42" s="48"/>
    </row>
    <row r="43" spans="1:17" ht="25.5" customHeight="1">
      <c r="A43" s="123"/>
      <c r="B43" s="51"/>
      <c r="C43" s="261"/>
      <c r="D43" s="712" t="s">
        <v>140</v>
      </c>
      <c r="E43" s="712"/>
      <c r="F43" s="712"/>
      <c r="G43" s="259">
        <v>0</v>
      </c>
      <c r="H43" s="259">
        <v>0</v>
      </c>
      <c r="I43" s="51"/>
      <c r="J43" s="714" t="s">
        <v>187</v>
      </c>
      <c r="K43" s="714"/>
      <c r="L43" s="714"/>
      <c r="M43" s="714"/>
      <c r="N43" s="714"/>
      <c r="O43" s="262">
        <f>G48+O23+O40</f>
        <v>-1078196.76</v>
      </c>
      <c r="P43" s="262">
        <f>H48+P23+P40</f>
        <v>7586434.9400000004</v>
      </c>
      <c r="Q43" s="48"/>
    </row>
    <row r="44" spans="1:17" ht="15" customHeight="1">
      <c r="A44" s="123"/>
      <c r="B44" s="51"/>
      <c r="C44" s="261"/>
      <c r="D44" s="712" t="s">
        <v>115</v>
      </c>
      <c r="E44" s="712"/>
      <c r="F44" s="712"/>
      <c r="G44" s="259">
        <v>0</v>
      </c>
      <c r="H44" s="259">
        <v>0</v>
      </c>
      <c r="I44" s="51"/>
      <c r="Q44" s="48"/>
    </row>
    <row r="45" spans="1:17" ht="15" customHeight="1">
      <c r="A45" s="123"/>
      <c r="B45" s="51"/>
      <c r="C45" s="256"/>
      <c r="D45" s="256"/>
      <c r="E45" s="256"/>
      <c r="F45" s="256"/>
      <c r="G45" s="256"/>
      <c r="H45" s="256"/>
      <c r="I45" s="51"/>
      <c r="Q45" s="48"/>
    </row>
    <row r="46" spans="1:17" ht="15" customHeight="1">
      <c r="A46" s="123"/>
      <c r="B46" s="51"/>
      <c r="C46" s="261"/>
      <c r="D46" s="712" t="s">
        <v>199</v>
      </c>
      <c r="E46" s="712"/>
      <c r="F46" s="712"/>
      <c r="G46" s="259">
        <v>0</v>
      </c>
      <c r="H46" s="259">
        <v>0</v>
      </c>
      <c r="I46" s="51"/>
      <c r="Q46" s="48"/>
    </row>
    <row r="47" spans="1:17">
      <c r="A47" s="123"/>
      <c r="B47" s="51"/>
      <c r="C47" s="124"/>
      <c r="D47" s="51"/>
      <c r="E47" s="124"/>
      <c r="F47" s="124"/>
      <c r="G47" s="256"/>
      <c r="H47" s="256"/>
      <c r="I47" s="51"/>
      <c r="J47" s="714" t="s">
        <v>191</v>
      </c>
      <c r="K47" s="714"/>
      <c r="L47" s="714"/>
      <c r="M47" s="714"/>
      <c r="N47" s="714"/>
      <c r="O47" s="262">
        <v>0</v>
      </c>
      <c r="P47" s="262">
        <v>0</v>
      </c>
      <c r="Q47" s="48"/>
    </row>
    <row r="48" spans="1:17" s="266" customFormat="1">
      <c r="A48" s="263"/>
      <c r="B48" s="264"/>
      <c r="C48" s="711" t="s">
        <v>186</v>
      </c>
      <c r="D48" s="711"/>
      <c r="E48" s="711"/>
      <c r="F48" s="711"/>
      <c r="G48" s="262">
        <f>G14-G27</f>
        <v>-356986</v>
      </c>
      <c r="H48" s="262">
        <f>H14-H27</f>
        <v>3049778.75</v>
      </c>
      <c r="I48" s="264"/>
      <c r="J48" s="714" t="s">
        <v>192</v>
      </c>
      <c r="K48" s="714"/>
      <c r="L48" s="714"/>
      <c r="M48" s="714"/>
      <c r="N48" s="714"/>
      <c r="O48" s="262">
        <f>+O47+O43</f>
        <v>-1078196.76</v>
      </c>
      <c r="P48" s="262">
        <f>+P43+P47</f>
        <v>7586434.9400000004</v>
      </c>
      <c r="Q48" s="265"/>
    </row>
    <row r="49" spans="1:17" s="266" customFormat="1">
      <c r="A49" s="263"/>
      <c r="B49" s="264"/>
      <c r="C49" s="261"/>
      <c r="D49" s="261"/>
      <c r="E49" s="261"/>
      <c r="F49" s="261"/>
      <c r="G49" s="262"/>
      <c r="H49" s="262"/>
      <c r="I49" s="264"/>
      <c r="O49" s="267"/>
      <c r="Q49" s="265"/>
    </row>
    <row r="50" spans="1:17" ht="14.25" customHeight="1">
      <c r="A50" s="268"/>
      <c r="B50" s="116"/>
      <c r="C50" s="269"/>
      <c r="D50" s="269"/>
      <c r="E50" s="269"/>
      <c r="F50" s="269"/>
      <c r="G50" s="270"/>
      <c r="H50" s="270"/>
      <c r="I50" s="116"/>
      <c r="J50" s="73"/>
      <c r="K50" s="73"/>
      <c r="L50" s="73"/>
      <c r="M50" s="73"/>
      <c r="N50" s="73"/>
      <c r="O50" s="271"/>
      <c r="P50" s="73"/>
      <c r="Q50" s="75"/>
    </row>
    <row r="51" spans="1:17" ht="14.25" customHeight="1">
      <c r="A51" s="51"/>
      <c r="I51" s="51"/>
      <c r="J51" s="51"/>
      <c r="K51" s="256"/>
      <c r="L51" s="256"/>
      <c r="M51" s="256"/>
      <c r="N51" s="256"/>
      <c r="O51" s="257"/>
      <c r="P51" s="257"/>
      <c r="Q51" s="33"/>
    </row>
    <row r="52" spans="1:17" ht="6" customHeight="1">
      <c r="A52" s="51"/>
      <c r="I52" s="51"/>
      <c r="J52" s="33"/>
      <c r="K52" s="33"/>
      <c r="L52" s="33"/>
      <c r="M52" s="33"/>
      <c r="N52" s="33"/>
      <c r="O52" s="33"/>
      <c r="P52" s="33"/>
      <c r="Q52" s="33"/>
    </row>
    <row r="53" spans="1:17" ht="15" customHeight="1">
      <c r="A53" s="33"/>
      <c r="B53" s="558" t="s">
        <v>76</v>
      </c>
      <c r="C53" s="60"/>
      <c r="D53" s="60"/>
      <c r="E53" s="60"/>
      <c r="F53" s="60"/>
      <c r="G53" s="60"/>
      <c r="H53" s="60"/>
      <c r="I53" s="60"/>
      <c r="J53" s="60"/>
      <c r="K53" s="33"/>
      <c r="L53" s="33"/>
      <c r="M53" s="33"/>
      <c r="N53" s="33"/>
      <c r="O53" s="272"/>
      <c r="P53" s="33"/>
      <c r="Q53" s="33"/>
    </row>
    <row r="54" spans="1:17" ht="22.5" customHeight="1">
      <c r="A54" s="33"/>
      <c r="B54" s="60"/>
      <c r="C54" s="81"/>
      <c r="D54" s="82"/>
      <c r="E54" s="82"/>
      <c r="F54" s="33"/>
      <c r="G54" s="83"/>
      <c r="H54" s="81"/>
      <c r="I54" s="82"/>
      <c r="J54" s="82"/>
      <c r="K54" s="33"/>
      <c r="L54" s="33"/>
      <c r="M54" s="33"/>
      <c r="N54" s="33"/>
      <c r="O54" s="272"/>
      <c r="P54" s="33"/>
      <c r="Q54" s="33"/>
    </row>
    <row r="55" spans="1:17" ht="29.25" customHeight="1">
      <c r="A55" s="33"/>
      <c r="B55" s="60"/>
      <c r="C55" s="81"/>
      <c r="D55" s="273"/>
      <c r="E55" s="273"/>
      <c r="F55" s="274"/>
      <c r="G55" s="274"/>
      <c r="H55" s="81"/>
      <c r="I55" s="82"/>
      <c r="J55" s="82"/>
      <c r="K55" s="33"/>
      <c r="L55" s="715"/>
      <c r="M55" s="715"/>
      <c r="N55" s="715"/>
      <c r="O55" s="715"/>
      <c r="P55" s="33"/>
      <c r="Q55" s="33"/>
    </row>
    <row r="56" spans="1:17" ht="14.1" customHeight="1">
      <c r="A56" s="33"/>
      <c r="B56" s="85"/>
      <c r="C56" s="33"/>
      <c r="D56" s="650" t="s">
        <v>567</v>
      </c>
      <c r="E56" s="650"/>
      <c r="F56" s="716"/>
      <c r="G56" s="716"/>
      <c r="H56" s="33"/>
      <c r="I56" s="86"/>
      <c r="J56" s="33"/>
      <c r="K56" s="36"/>
      <c r="L56" s="651" t="s">
        <v>569</v>
      </c>
      <c r="M56" s="651"/>
      <c r="N56" s="651"/>
      <c r="O56" s="651"/>
      <c r="P56" s="33"/>
      <c r="Q56" s="33"/>
    </row>
    <row r="57" spans="1:17" ht="14.1" customHeight="1">
      <c r="A57" s="33"/>
      <c r="B57" s="87"/>
      <c r="C57" s="33"/>
      <c r="D57" s="646" t="s">
        <v>568</v>
      </c>
      <c r="E57" s="646"/>
      <c r="F57" s="646"/>
      <c r="G57" s="646"/>
      <c r="H57" s="33"/>
      <c r="I57" s="86"/>
      <c r="J57" s="33"/>
      <c r="L57" s="652" t="s">
        <v>642</v>
      </c>
      <c r="M57" s="652"/>
      <c r="N57" s="652"/>
      <c r="O57" s="652"/>
      <c r="P57" s="33"/>
      <c r="Q57" s="33"/>
    </row>
  </sheetData>
  <sheetProtection formatCells="0" selectLockedCells="1"/>
  <mergeCells count="61">
    <mergeCell ref="D42:F42"/>
    <mergeCell ref="D32:F32"/>
    <mergeCell ref="D33:F33"/>
    <mergeCell ref="D34:F34"/>
    <mergeCell ref="K40:N40"/>
    <mergeCell ref="D39:F39"/>
    <mergeCell ref="D40:F40"/>
    <mergeCell ref="L38:N38"/>
    <mergeCell ref="L32:N32"/>
    <mergeCell ref="D35:F35"/>
    <mergeCell ref="D36:F36"/>
    <mergeCell ref="D37:F37"/>
    <mergeCell ref="D38:F38"/>
    <mergeCell ref="L56:O56"/>
    <mergeCell ref="L57:O57"/>
    <mergeCell ref="D43:F43"/>
    <mergeCell ref="D44:F44"/>
    <mergeCell ref="D46:F46"/>
    <mergeCell ref="C48:F48"/>
    <mergeCell ref="J43:N43"/>
    <mergeCell ref="J47:N47"/>
    <mergeCell ref="J48:N48"/>
    <mergeCell ref="L55:O55"/>
    <mergeCell ref="D56:E56"/>
    <mergeCell ref="F56:G56"/>
    <mergeCell ref="D57:E57"/>
    <mergeCell ref="F57:G57"/>
    <mergeCell ref="J26:N26"/>
    <mergeCell ref="C27:F27"/>
    <mergeCell ref="D28:F28"/>
    <mergeCell ref="D29:F29"/>
    <mergeCell ref="D30:F30"/>
    <mergeCell ref="D23:F23"/>
    <mergeCell ref="L21:N21"/>
    <mergeCell ref="D24:F24"/>
    <mergeCell ref="L22:N22"/>
    <mergeCell ref="D25:E25"/>
    <mergeCell ref="K23:N23"/>
    <mergeCell ref="D21:F21"/>
    <mergeCell ref="D20:F20"/>
    <mergeCell ref="L17:N17"/>
    <mergeCell ref="D22:F22"/>
    <mergeCell ref="D15:F15"/>
    <mergeCell ref="D17:F17"/>
    <mergeCell ref="D18:F18"/>
    <mergeCell ref="L15:N15"/>
    <mergeCell ref="D19:F19"/>
    <mergeCell ref="L16:N16"/>
    <mergeCell ref="D16:F16"/>
    <mergeCell ref="B9:E9"/>
    <mergeCell ref="J9:M9"/>
    <mergeCell ref="B12:F12"/>
    <mergeCell ref="J12:N12"/>
    <mergeCell ref="C14:F14"/>
    <mergeCell ref="K14:N14"/>
    <mergeCell ref="E1:O1"/>
    <mergeCell ref="B6:D6"/>
    <mergeCell ref="H6:N6"/>
    <mergeCell ref="A3:P3"/>
    <mergeCell ref="A2:Q2"/>
    <mergeCell ref="A4:Q4"/>
  </mergeCells>
  <printOptions horizontalCentered="1"/>
  <pageMargins left="0.39370078740157483" right="0.55118110236220474" top="0" bottom="0" header="0" footer="0"/>
  <pageSetup scale="5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zoomScale="85" zoomScaleNormal="85" workbookViewId="0">
      <selection activeCell="D7" sqref="D7"/>
    </sheetView>
  </sheetViews>
  <sheetFormatPr baseColWidth="10" defaultColWidth="11.44140625" defaultRowHeight="13.2"/>
  <cols>
    <col min="1" max="1" width="19.33203125" style="26" customWidth="1"/>
    <col min="2" max="2" width="43" style="275" customWidth="1"/>
    <col min="3" max="3" width="3.6640625" style="275" customWidth="1"/>
    <col min="4" max="4" width="46.44140625" style="275" customWidth="1"/>
    <col min="5" max="6" width="15.6640625" style="275" customWidth="1"/>
    <col min="7" max="16384" width="11.44140625" style="275"/>
  </cols>
  <sheetData>
    <row r="1" spans="1:8" ht="9.75" customHeight="1">
      <c r="A1" s="639"/>
      <c r="B1" s="639"/>
      <c r="C1" s="639"/>
      <c r="D1" s="639"/>
    </row>
    <row r="2" spans="1:8">
      <c r="A2" s="639" t="s">
        <v>456</v>
      </c>
      <c r="B2" s="639"/>
      <c r="C2" s="639"/>
      <c r="D2" s="639"/>
    </row>
    <row r="3" spans="1:8">
      <c r="A3" s="639" t="s">
        <v>523</v>
      </c>
      <c r="B3" s="639"/>
      <c r="C3" s="639"/>
      <c r="D3" s="639"/>
    </row>
    <row r="4" spans="1:8">
      <c r="A4" s="639" t="s">
        <v>0</v>
      </c>
      <c r="B4" s="639"/>
      <c r="C4" s="639"/>
      <c r="D4" s="639"/>
    </row>
    <row r="5" spans="1:8" ht="8.25" customHeight="1"/>
    <row r="6" spans="1:8" ht="15" customHeight="1">
      <c r="B6" s="31" t="s">
        <v>3</v>
      </c>
      <c r="C6" s="640" t="s">
        <v>566</v>
      </c>
      <c r="D6" s="640"/>
      <c r="E6" s="32"/>
      <c r="F6" s="32"/>
      <c r="G6" s="32"/>
      <c r="H6" s="32"/>
    </row>
    <row r="8" spans="1:8" ht="24.75" customHeight="1">
      <c r="A8" s="276" t="s">
        <v>320</v>
      </c>
      <c r="B8" s="717" t="s">
        <v>75</v>
      </c>
      <c r="C8" s="717"/>
      <c r="D8" s="718"/>
    </row>
    <row r="9" spans="1:8">
      <c r="A9" s="571" t="s">
        <v>321</v>
      </c>
      <c r="B9" s="277"/>
      <c r="C9" s="277"/>
      <c r="D9" s="278"/>
    </row>
    <row r="10" spans="1:8">
      <c r="A10" s="68"/>
      <c r="B10" s="279"/>
      <c r="C10" s="279"/>
      <c r="D10" s="280"/>
    </row>
    <row r="11" spans="1:8">
      <c r="A11" s="68" t="s">
        <v>570</v>
      </c>
      <c r="B11" s="279"/>
      <c r="C11" s="279"/>
      <c r="D11" s="280"/>
    </row>
    <row r="12" spans="1:8">
      <c r="A12" s="68"/>
      <c r="B12" s="279"/>
      <c r="C12" s="279"/>
      <c r="D12" s="280"/>
    </row>
    <row r="13" spans="1:8">
      <c r="A13" s="68"/>
      <c r="B13" s="279"/>
      <c r="C13" s="279"/>
      <c r="D13" s="280"/>
    </row>
    <row r="14" spans="1:8">
      <c r="A14" s="570" t="s">
        <v>322</v>
      </c>
      <c r="B14" s="279"/>
      <c r="C14" s="279"/>
      <c r="D14" s="280"/>
    </row>
    <row r="15" spans="1:8">
      <c r="A15" s="68"/>
      <c r="B15" s="279"/>
      <c r="C15" s="279"/>
      <c r="D15" s="280"/>
    </row>
    <row r="16" spans="1:8">
      <c r="A16" s="68" t="s">
        <v>571</v>
      </c>
      <c r="B16" s="279"/>
      <c r="C16" s="279"/>
      <c r="D16" s="280"/>
    </row>
    <row r="17" spans="1:4">
      <c r="A17" s="68"/>
      <c r="B17" s="279"/>
      <c r="C17" s="279"/>
      <c r="D17" s="280"/>
    </row>
    <row r="18" spans="1:4">
      <c r="A18" s="68"/>
      <c r="B18" s="279"/>
      <c r="C18" s="279"/>
      <c r="D18" s="280"/>
    </row>
    <row r="19" spans="1:4">
      <c r="A19" s="570" t="s">
        <v>323</v>
      </c>
      <c r="B19" s="279"/>
      <c r="C19" s="279"/>
      <c r="D19" s="280"/>
    </row>
    <row r="20" spans="1:4">
      <c r="A20" s="68"/>
      <c r="B20" s="279"/>
      <c r="C20" s="279"/>
      <c r="D20" s="280"/>
    </row>
    <row r="21" spans="1:4">
      <c r="A21" s="68" t="s">
        <v>572</v>
      </c>
      <c r="B21" s="279"/>
      <c r="C21" s="279"/>
      <c r="D21" s="280"/>
    </row>
    <row r="22" spans="1:4">
      <c r="A22" s="68"/>
      <c r="B22" s="279"/>
      <c r="C22" s="279"/>
      <c r="D22" s="280"/>
    </row>
    <row r="23" spans="1:4">
      <c r="A23" s="68"/>
      <c r="B23" s="279"/>
      <c r="C23" s="279"/>
      <c r="D23" s="280"/>
    </row>
    <row r="24" spans="1:4">
      <c r="A24" s="570" t="s">
        <v>324</v>
      </c>
      <c r="B24" s="279"/>
      <c r="C24" s="279"/>
      <c r="D24" s="280"/>
    </row>
    <row r="25" spans="1:4">
      <c r="A25" s="570"/>
      <c r="B25" s="279"/>
      <c r="C25" s="279"/>
      <c r="D25" s="280"/>
    </row>
    <row r="26" spans="1:4">
      <c r="A26" s="68" t="s">
        <v>573</v>
      </c>
      <c r="B26" s="279"/>
      <c r="C26" s="279"/>
      <c r="D26" s="280"/>
    </row>
    <row r="27" spans="1:4">
      <c r="A27" s="72"/>
      <c r="B27" s="281"/>
      <c r="C27" s="281"/>
      <c r="D27" s="282"/>
    </row>
    <row r="29" spans="1:4">
      <c r="A29" s="16" t="s">
        <v>76</v>
      </c>
    </row>
    <row r="33" spans="1:4">
      <c r="A33" s="275"/>
      <c r="B33" s="283"/>
      <c r="D33" s="281"/>
    </row>
    <row r="34" spans="1:4">
      <c r="A34" s="275"/>
      <c r="B34" s="284" t="s">
        <v>567</v>
      </c>
      <c r="D34" s="284" t="s">
        <v>569</v>
      </c>
    </row>
    <row r="35" spans="1:4">
      <c r="B35" s="284" t="s">
        <v>568</v>
      </c>
      <c r="D35" s="284" t="s">
        <v>642</v>
      </c>
    </row>
  </sheetData>
  <mergeCells count="6">
    <mergeCell ref="A1:D1"/>
    <mergeCell ref="A2:D2"/>
    <mergeCell ref="A3:D3"/>
    <mergeCell ref="A4:D4"/>
    <mergeCell ref="B8:D8"/>
    <mergeCell ref="C6:D6"/>
  </mergeCells>
  <pageMargins left="0.7" right="0.7" top="0.41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12</vt:i4>
      </vt:variant>
    </vt:vector>
  </HeadingPairs>
  <TitlesOfParts>
    <vt:vector size="37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CTG</vt:lpstr>
      <vt:lpstr>COG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Hoja1</vt:lpstr>
      <vt:lpstr>Hoja2</vt:lpstr>
      <vt:lpstr>CFG!Área_de_impresión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EVHP!Área_de_impresión</vt:lpstr>
      <vt:lpstr>ID!Área_de_impresión</vt:lpstr>
      <vt:lpstr>IPF!Área_de_impresión</vt:lpstr>
      <vt:lpstr>NOTAS!Área_de_impresión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Usuario de Windows</cp:lastModifiedBy>
  <cp:lastPrinted>2017-10-10T15:14:46Z</cp:lastPrinted>
  <dcterms:created xsi:type="dcterms:W3CDTF">2014-01-27T16:27:43Z</dcterms:created>
  <dcterms:modified xsi:type="dcterms:W3CDTF">2018-04-13T19:33:33Z</dcterms:modified>
</cp:coreProperties>
</file>