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DE PABLO\"/>
    </mc:Choice>
  </mc:AlternateContent>
  <bookViews>
    <workbookView xWindow="0" yWindow="0" windowWidth="16815" windowHeight="7065" activeTab="1"/>
  </bookViews>
  <sheets>
    <sheet name="CProg" sheetId="1" r:id="rId1"/>
    <sheet name="PyPI" sheetId="2" r:id="rId2"/>
    <sheet name="IR" sheetId="3" r:id="rId3"/>
    <sheet name="Hoja1" sheetId="4" r:id="rId4"/>
    <sheet name="Hoja2" sheetId="5" r:id="rId5"/>
    <sheet name="Hoja3" sheetId="6" r:id="rId6"/>
  </sheets>
  <calcPr calcId="162913"/>
</workbook>
</file>

<file path=xl/calcChain.xml><?xml version="1.0" encoding="utf-8"?>
<calcChain xmlns="http://schemas.openxmlformats.org/spreadsheetml/2006/main">
  <c r="T22" i="3" l="1"/>
  <c r="S22" i="3"/>
  <c r="T21" i="3"/>
  <c r="S21" i="3"/>
  <c r="T20" i="3"/>
  <c r="S20" i="3"/>
  <c r="O89" i="2" l="1"/>
  <c r="N89" i="2"/>
  <c r="M89" i="2"/>
  <c r="L89" i="2"/>
  <c r="K89" i="2"/>
  <c r="J89" i="2"/>
  <c r="I89" i="2"/>
  <c r="H89" i="2"/>
  <c r="Y28" i="3" l="1"/>
  <c r="X28" i="3"/>
  <c r="W28" i="3"/>
  <c r="V28" i="3"/>
  <c r="U28" i="3"/>
  <c r="I14" i="2"/>
  <c r="Q26" i="2"/>
  <c r="Q25" i="2"/>
  <c r="P25" i="2"/>
  <c r="N27" i="2"/>
  <c r="M27" i="2"/>
  <c r="L27" i="2"/>
  <c r="K27" i="2"/>
  <c r="O26" i="2"/>
  <c r="I27" i="2"/>
  <c r="H27" i="2"/>
  <c r="J26" i="2"/>
  <c r="B3" i="3" l="1"/>
  <c r="B3" i="2"/>
  <c r="X27" i="3"/>
  <c r="W27" i="3"/>
  <c r="W26" i="3"/>
  <c r="U27" i="3"/>
  <c r="U26" i="3"/>
  <c r="U25" i="3"/>
  <c r="U24" i="3"/>
  <c r="U22" i="3"/>
  <c r="U21" i="3"/>
  <c r="U20" i="3"/>
  <c r="U19" i="3"/>
  <c r="U18" i="3"/>
  <c r="U16" i="3"/>
  <c r="U15" i="3"/>
  <c r="U14" i="3"/>
  <c r="U13" i="3"/>
  <c r="U12" i="3"/>
  <c r="U11" i="3"/>
  <c r="U10" i="3"/>
  <c r="N91" i="2"/>
  <c r="M91" i="2"/>
  <c r="L91" i="2"/>
  <c r="K91" i="2"/>
  <c r="I91" i="2"/>
  <c r="H91" i="2"/>
  <c r="J25" i="2"/>
  <c r="V27" i="3" s="1"/>
  <c r="J24" i="2"/>
  <c r="V26" i="3" s="1"/>
  <c r="J23" i="2"/>
  <c r="J22" i="2"/>
  <c r="J21" i="2"/>
  <c r="J20" i="2"/>
  <c r="J19" i="2"/>
  <c r="J18" i="2"/>
  <c r="J17" i="2"/>
  <c r="Q17" i="2" s="1"/>
  <c r="J16" i="2"/>
  <c r="J15" i="2"/>
  <c r="J14" i="2"/>
  <c r="J27" i="2" s="1"/>
  <c r="J13" i="2"/>
  <c r="J12" i="2"/>
  <c r="J11" i="2"/>
  <c r="J10" i="2"/>
  <c r="O17" i="2"/>
  <c r="P17" i="2"/>
  <c r="S17" i="2"/>
  <c r="T17" i="2"/>
  <c r="U17" i="2"/>
  <c r="V17" i="2"/>
  <c r="Z17" i="2"/>
  <c r="AA17" i="2"/>
  <c r="U29" i="3" l="1"/>
  <c r="J91" i="2"/>
  <c r="V25" i="2" l="1"/>
  <c r="V24" i="2"/>
  <c r="V23" i="2"/>
  <c r="V22" i="2"/>
  <c r="V21" i="2"/>
  <c r="V20" i="2"/>
  <c r="V19" i="2"/>
  <c r="V18" i="2"/>
  <c r="V16" i="2"/>
  <c r="V15" i="2"/>
  <c r="V14" i="2"/>
  <c r="V13" i="2"/>
  <c r="V12" i="2"/>
  <c r="V11" i="2"/>
  <c r="V10" i="2"/>
  <c r="U25" i="2"/>
  <c r="U24" i="2"/>
  <c r="U23" i="2"/>
  <c r="U22" i="2"/>
  <c r="U21" i="2"/>
  <c r="U20" i="2"/>
  <c r="U19" i="2"/>
  <c r="U18" i="2"/>
  <c r="U16" i="2"/>
  <c r="U15" i="2"/>
  <c r="U14" i="2"/>
  <c r="U13" i="2"/>
  <c r="U12" i="2"/>
  <c r="U11" i="2"/>
  <c r="U10" i="2"/>
  <c r="T25" i="2"/>
  <c r="T24" i="2"/>
  <c r="T23" i="2"/>
  <c r="T22" i="2"/>
  <c r="T21" i="2"/>
  <c r="T20" i="2"/>
  <c r="T19" i="2"/>
  <c r="T18" i="2"/>
  <c r="T16" i="2"/>
  <c r="T15" i="2"/>
  <c r="T14" i="2"/>
  <c r="T13" i="2"/>
  <c r="T12" i="2"/>
  <c r="T11" i="2"/>
  <c r="T10" i="2"/>
  <c r="S25" i="2"/>
  <c r="S24" i="2"/>
  <c r="S23" i="2"/>
  <c r="S22" i="2"/>
  <c r="S21" i="2"/>
  <c r="S20" i="2"/>
  <c r="S19" i="2"/>
  <c r="S18" i="2"/>
  <c r="S16" i="2"/>
  <c r="S15" i="2"/>
  <c r="S14" i="2"/>
  <c r="S13" i="2"/>
  <c r="S12" i="2"/>
  <c r="S11" i="2"/>
  <c r="S10" i="2"/>
  <c r="K17" i="1" l="1"/>
  <c r="J17" i="1"/>
  <c r="I17" i="1"/>
  <c r="H17" i="1"/>
  <c r="F17" i="1"/>
  <c r="E17" i="1"/>
  <c r="P10" i="2"/>
  <c r="Q10" i="2" l="1"/>
  <c r="O10" i="2"/>
  <c r="U27" i="2"/>
  <c r="S27" i="2"/>
  <c r="T27" i="2" l="1"/>
  <c r="V27" i="2"/>
  <c r="AI27" i="2"/>
  <c r="AH27" i="2" l="1"/>
  <c r="AF27" i="2"/>
  <c r="AG27" i="2" l="1"/>
  <c r="K15" i="1"/>
  <c r="J15" i="1"/>
  <c r="I15" i="1"/>
  <c r="H15" i="1"/>
  <c r="F15" i="1"/>
  <c r="E15" i="1"/>
  <c r="H50" i="2" l="1"/>
  <c r="N86" i="2"/>
  <c r="M86" i="2"/>
  <c r="L86" i="2"/>
  <c r="K86" i="2"/>
  <c r="I86" i="2"/>
  <c r="H86" i="2"/>
  <c r="H93" i="2" l="1"/>
  <c r="H94" i="2" s="1"/>
  <c r="E24" i="1"/>
  <c r="N93" i="2"/>
  <c r="K24" i="1"/>
  <c r="M93" i="2"/>
  <c r="J24" i="1"/>
  <c r="L93" i="2"/>
  <c r="I24" i="1"/>
  <c r="K93" i="2"/>
  <c r="H24" i="1"/>
  <c r="I93" i="2"/>
  <c r="F24" i="1"/>
  <c r="AA25" i="2"/>
  <c r="AA24" i="2"/>
  <c r="AA23" i="2"/>
  <c r="AA22" i="2"/>
  <c r="AA21" i="2"/>
  <c r="AA20" i="2"/>
  <c r="AA19" i="2"/>
  <c r="AA18" i="2"/>
  <c r="AA16" i="2"/>
  <c r="AA15" i="2"/>
  <c r="AA14" i="2"/>
  <c r="AA13" i="2"/>
  <c r="AA12" i="2"/>
  <c r="AA11" i="2"/>
  <c r="AA10" i="2"/>
  <c r="Z25" i="2"/>
  <c r="Z24" i="2"/>
  <c r="Z23" i="2"/>
  <c r="Z22" i="2"/>
  <c r="Z21" i="2"/>
  <c r="Z20" i="2"/>
  <c r="Z19" i="2"/>
  <c r="Z18" i="2"/>
  <c r="Z16" i="2"/>
  <c r="Z15" i="2"/>
  <c r="Z14" i="2"/>
  <c r="Z13" i="2"/>
  <c r="Z12" i="2"/>
  <c r="Z11" i="2"/>
  <c r="Z10" i="2"/>
  <c r="W25" i="3" l="1"/>
  <c r="W24" i="3"/>
  <c r="W22" i="3"/>
  <c r="W21" i="3"/>
  <c r="W20" i="3"/>
  <c r="W19" i="3"/>
  <c r="W18" i="3"/>
  <c r="W16" i="3"/>
  <c r="W15" i="3"/>
  <c r="W14" i="3"/>
  <c r="W13" i="3"/>
  <c r="W12" i="3"/>
  <c r="W11" i="3"/>
  <c r="W10" i="3"/>
  <c r="W29" i="3" l="1"/>
  <c r="N52" i="2"/>
  <c r="M52" i="2"/>
  <c r="L52" i="2"/>
  <c r="K52" i="2"/>
  <c r="I52" i="2"/>
  <c r="H52" i="2"/>
  <c r="N50" i="2"/>
  <c r="M50" i="2"/>
  <c r="L50" i="2"/>
  <c r="K50" i="2"/>
  <c r="I50" i="2"/>
  <c r="AC27" i="2"/>
  <c r="AB27" i="2"/>
  <c r="AA27" i="2"/>
  <c r="Z27" i="2"/>
  <c r="P16" i="2" l="1"/>
  <c r="X16" i="3" s="1"/>
  <c r="V16" i="3"/>
  <c r="N94" i="2"/>
  <c r="K94" i="2"/>
  <c r="I94" i="2"/>
  <c r="P24" i="2"/>
  <c r="X26" i="3" s="1"/>
  <c r="P23" i="2"/>
  <c r="X25" i="3" s="1"/>
  <c r="P22" i="2"/>
  <c r="X24" i="3" s="1"/>
  <c r="L94" i="2" l="1"/>
  <c r="Q24" i="2"/>
  <c r="Y26" i="3" s="1"/>
  <c r="Q23" i="2"/>
  <c r="Y25" i="3" s="1"/>
  <c r="V25" i="3"/>
  <c r="Q22" i="2"/>
  <c r="Y24" i="3" s="1"/>
  <c r="V24" i="3"/>
  <c r="O16" i="2"/>
  <c r="Q16" i="2"/>
  <c r="Y16" i="3" s="1"/>
  <c r="M94" i="2"/>
  <c r="O22" i="2"/>
  <c r="O23" i="2"/>
  <c r="O24" i="2"/>
  <c r="V22" i="3"/>
  <c r="V21" i="3"/>
  <c r="V20" i="3"/>
  <c r="V19" i="3"/>
  <c r="V18" i="3"/>
  <c r="V15" i="3"/>
  <c r="V11" i="3" l="1"/>
  <c r="G17" i="1"/>
  <c r="Y27" i="3"/>
  <c r="G15" i="1"/>
  <c r="V14" i="3"/>
  <c r="V13" i="3"/>
  <c r="J86" i="2"/>
  <c r="G24" i="1" s="1"/>
  <c r="V12" i="3"/>
  <c r="J52" i="2"/>
  <c r="V10" i="3"/>
  <c r="J50" i="2"/>
  <c r="X10" i="3"/>
  <c r="P11" i="2"/>
  <c r="X11" i="3" s="1"/>
  <c r="P12" i="2"/>
  <c r="X12" i="3" s="1"/>
  <c r="P13" i="2"/>
  <c r="X13" i="3" s="1"/>
  <c r="P14" i="2"/>
  <c r="X14" i="3" s="1"/>
  <c r="P15" i="2"/>
  <c r="X15" i="3" s="1"/>
  <c r="X18" i="3"/>
  <c r="P18" i="2"/>
  <c r="X19" i="3" s="1"/>
  <c r="P19" i="2"/>
  <c r="X20" i="3" s="1"/>
  <c r="P20" i="2"/>
  <c r="X21" i="3" s="1"/>
  <c r="P21" i="2"/>
  <c r="X22" i="3" s="1"/>
  <c r="Y27" i="2"/>
  <c r="X27" i="2"/>
  <c r="W27" i="2"/>
  <c r="O25" i="2"/>
  <c r="V29" i="3" l="1"/>
  <c r="J93" i="2"/>
  <c r="J94" i="2" s="1"/>
  <c r="H58" i="2" l="1"/>
  <c r="N48" i="2" l="1"/>
  <c r="N54" i="2" s="1"/>
  <c r="M48" i="2"/>
  <c r="M54" i="2" s="1"/>
  <c r="L48" i="2"/>
  <c r="L54" i="2" s="1"/>
  <c r="K48" i="2"/>
  <c r="K54" i="2" s="1"/>
  <c r="I48" i="2"/>
  <c r="I54" i="2" s="1"/>
  <c r="H48" i="2"/>
  <c r="H54" i="2" s="1"/>
  <c r="G41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J41" i="6"/>
  <c r="I41" i="6"/>
  <c r="H41" i="6"/>
  <c r="F41" i="6"/>
  <c r="C41" i="6"/>
  <c r="E40" i="6"/>
  <c r="E39" i="6"/>
  <c r="D38" i="6"/>
  <c r="E38" i="6" s="1"/>
  <c r="E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I24" i="6"/>
  <c r="H24" i="6"/>
  <c r="G24" i="6"/>
  <c r="F24" i="6"/>
  <c r="C24" i="6"/>
  <c r="E22" i="6"/>
  <c r="J22" i="6" s="1"/>
  <c r="E21" i="6"/>
  <c r="J21" i="6" s="1"/>
  <c r="D20" i="6"/>
  <c r="E20" i="6" s="1"/>
  <c r="J20" i="6" s="1"/>
  <c r="E19" i="6"/>
  <c r="J19" i="6" s="1"/>
  <c r="D18" i="6"/>
  <c r="E18" i="6" s="1"/>
  <c r="J18" i="6" s="1"/>
  <c r="D17" i="6"/>
  <c r="E17" i="6" s="1"/>
  <c r="J17" i="6" s="1"/>
  <c r="D16" i="6"/>
  <c r="E16" i="6" s="1"/>
  <c r="J16" i="6" s="1"/>
  <c r="D15" i="6"/>
  <c r="E15" i="6" s="1"/>
  <c r="J15" i="6" s="1"/>
  <c r="D14" i="6"/>
  <c r="E14" i="6" s="1"/>
  <c r="J14" i="6" s="1"/>
  <c r="D13" i="6"/>
  <c r="E13" i="6" s="1"/>
  <c r="J13" i="6" s="1"/>
  <c r="D12" i="6"/>
  <c r="E12" i="6" s="1"/>
  <c r="J12" i="6" s="1"/>
  <c r="D11" i="6"/>
  <c r="E11" i="6" s="1"/>
  <c r="J11" i="6" s="1"/>
  <c r="D10" i="6"/>
  <c r="I25" i="6" l="1"/>
  <c r="E41" i="6"/>
  <c r="D24" i="6"/>
  <c r="D41" i="6"/>
  <c r="E10" i="6"/>
  <c r="K14" i="1"/>
  <c r="J14" i="1"/>
  <c r="I14" i="1"/>
  <c r="H14" i="1"/>
  <c r="G14" i="1"/>
  <c r="F14" i="1"/>
  <c r="E14" i="1"/>
  <c r="K23" i="1"/>
  <c r="J23" i="1"/>
  <c r="I23" i="1"/>
  <c r="H23" i="1"/>
  <c r="G23" i="1"/>
  <c r="F23" i="1"/>
  <c r="N42" i="2"/>
  <c r="M42" i="2"/>
  <c r="L42" i="2"/>
  <c r="K42" i="2"/>
  <c r="I42" i="2"/>
  <c r="H42" i="2"/>
  <c r="N40" i="2"/>
  <c r="M40" i="2"/>
  <c r="L40" i="2"/>
  <c r="K40" i="2"/>
  <c r="I40" i="2"/>
  <c r="H40" i="2"/>
  <c r="N38" i="2"/>
  <c r="M38" i="2"/>
  <c r="L38" i="2"/>
  <c r="K38" i="2"/>
  <c r="I38" i="2"/>
  <c r="H38" i="2"/>
  <c r="H44" i="2" l="1"/>
  <c r="J10" i="6"/>
  <c r="J24" i="6" s="1"/>
  <c r="E24" i="6"/>
  <c r="M44" i="2"/>
  <c r="I44" i="2"/>
  <c r="N44" i="2"/>
  <c r="L44" i="2"/>
  <c r="K44" i="2"/>
  <c r="N55" i="2"/>
  <c r="M55" i="2"/>
  <c r="L55" i="2"/>
  <c r="K55" i="2"/>
  <c r="I55" i="2"/>
  <c r="H55" i="2"/>
  <c r="O12" i="2" l="1"/>
  <c r="Q12" i="2"/>
  <c r="Y12" i="3" s="1"/>
  <c r="O14" i="2"/>
  <c r="O27" i="2" s="1"/>
  <c r="Q14" i="2"/>
  <c r="Y14" i="3" s="1"/>
  <c r="Y18" i="3"/>
  <c r="O19" i="2"/>
  <c r="Q19" i="2"/>
  <c r="Y20" i="3" s="1"/>
  <c r="O20" i="2"/>
  <c r="Q20" i="2"/>
  <c r="Y21" i="3" s="1"/>
  <c r="Y10" i="3"/>
  <c r="O11" i="2"/>
  <c r="Q11" i="2"/>
  <c r="Y11" i="3" s="1"/>
  <c r="O13" i="2"/>
  <c r="O86" i="2" s="1"/>
  <c r="L24" i="1" s="1"/>
  <c r="L23" i="1" s="1"/>
  <c r="Q13" i="2"/>
  <c r="Y13" i="3" s="1"/>
  <c r="O15" i="2"/>
  <c r="Q15" i="2"/>
  <c r="Y15" i="3" s="1"/>
  <c r="O18" i="2"/>
  <c r="Q18" i="2"/>
  <c r="Y19" i="3" s="1"/>
  <c r="O21" i="2"/>
  <c r="Q21" i="2"/>
  <c r="Y22" i="3" s="1"/>
  <c r="J48" i="2"/>
  <c r="J42" i="2"/>
  <c r="J40" i="2"/>
  <c r="J38" i="2"/>
  <c r="O91" i="2" l="1"/>
  <c r="L17" i="1" s="1"/>
  <c r="L15" i="1"/>
  <c r="O50" i="2"/>
  <c r="O52" i="2"/>
  <c r="O38" i="2"/>
  <c r="J54" i="2"/>
  <c r="J55" i="2" s="1"/>
  <c r="O40" i="2"/>
  <c r="O48" i="2"/>
  <c r="O42" i="2"/>
  <c r="J44" i="2"/>
  <c r="K35" i="1"/>
  <c r="K41" i="1" s="1"/>
  <c r="J35" i="1"/>
  <c r="J41" i="1" s="1"/>
  <c r="I35" i="1"/>
  <c r="I41" i="1" s="1"/>
  <c r="H35" i="1"/>
  <c r="H41" i="1" s="1"/>
  <c r="G35" i="1"/>
  <c r="G41" i="1" s="1"/>
  <c r="F35" i="1"/>
  <c r="F41" i="1" s="1"/>
  <c r="E35" i="1"/>
  <c r="L39" i="1"/>
  <c r="L38" i="1"/>
  <c r="L37" i="1"/>
  <c r="L34" i="1"/>
  <c r="L33" i="1"/>
  <c r="L32" i="1"/>
  <c r="L31" i="1"/>
  <c r="L30" i="1"/>
  <c r="E30" i="1"/>
  <c r="L29" i="1"/>
  <c r="L28" i="1"/>
  <c r="L27" i="1"/>
  <c r="E27" i="1"/>
  <c r="L26" i="1"/>
  <c r="L25" i="1"/>
  <c r="E23" i="1"/>
  <c r="E41" i="1" s="1"/>
  <c r="L21" i="1"/>
  <c r="L20" i="1"/>
  <c r="L19" i="1"/>
  <c r="L18" i="1"/>
  <c r="L16" i="1"/>
  <c r="L12" i="1"/>
  <c r="L11" i="1" s="1"/>
  <c r="K11" i="1"/>
  <c r="J11" i="1"/>
  <c r="I11" i="1"/>
  <c r="H11" i="1"/>
  <c r="G11" i="1"/>
  <c r="F11" i="1"/>
  <c r="E11" i="1"/>
  <c r="L14" i="1" l="1"/>
  <c r="O93" i="2"/>
  <c r="O94" i="2" s="1"/>
  <c r="O44" i="2"/>
  <c r="O54" i="2"/>
  <c r="L35" i="1"/>
  <c r="L41" i="1" l="1"/>
  <c r="O55" i="2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<sst xmlns="http://schemas.openxmlformats.org/spreadsheetml/2006/main" count="441" uniqueCount="209">
  <si>
    <t>GASTO POR CATEGORIA PROGRAMÁTICA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</si>
  <si>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</si>
  <si>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</si>
  <si>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</si>
  <si>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</si>
  <si>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</si>
  <si>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</si>
  <si>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</si>
  <si>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</si>
  <si>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</si>
  <si>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</si>
  <si>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</si>
  <si>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</si>
  <si>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</si>
  <si>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</si>
  <si>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</si>
  <si>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</si>
  <si>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</si>
  <si>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</si>
  <si>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</si>
  <si>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</si>
  <si>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</si>
  <si>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</si>
  <si>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</si>
  <si>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</si>
  <si>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</si>
  <si>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</si>
  <si>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</si>
  <si>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</si>
  <si>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</si>
  <si>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</si>
  <si>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</si>
  <si>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</si>
  <si>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</si>
  <si>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</si>
  <si>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</si>
  <si>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</si>
  <si>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</si>
  <si>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</si>
  <si>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</si>
  <si>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</si>
  <si>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</si>
  <si>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</si>
  <si>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</si>
  <si>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</si>
  <si>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</si>
  <si>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</si>
  <si>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</si>
  <si>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</si>
  <si>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</si>
  <si>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</si>
  <si>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</si>
  <si>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</si>
  <si>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</si>
  <si>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</si>
  <si>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</si>
  <si>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</si>
  <si>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</si>
  <si>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</si>
  <si>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</si>
  <si>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</si>
  <si>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</si>
  <si>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</si>
  <si>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</si>
  <si>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</si>
  <si>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</si>
  <si>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</si>
  <si>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</si>
  <si>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</si>
  <si>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</si>
  <si>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</si>
  <si>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</si>
  <si>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</si>
  <si>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</si>
  <si>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</si>
  <si>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</si>
  <si>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</si>
  <si>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</si>
  <si>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</si>
  <si>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</si>
  <si>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</si>
  <si>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</si>
  <si>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</si>
  <si>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</si>
  <si>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</si>
  <si>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</si>
  <si>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             UNIVERSIDAD TECNOLOGICA DE LEON </t>
  </si>
  <si>
    <t xml:space="preserve">Rectora </t>
  </si>
  <si>
    <t xml:space="preserve">Sofia Ayala Rodriguez </t>
  </si>
  <si>
    <t xml:space="preserve">Secretario de Administracion y Finanzas </t>
  </si>
  <si>
    <t>G0102</t>
  </si>
  <si>
    <t>P0439</t>
  </si>
  <si>
    <t>P0440</t>
  </si>
  <si>
    <t>P0441</t>
  </si>
  <si>
    <t>P0442</t>
  </si>
  <si>
    <t>P0443</t>
  </si>
  <si>
    <t>CURSOS Y EVENTOS DE</t>
  </si>
  <si>
    <t xml:space="preserve">GESTION DE CERTIFICACION </t>
  </si>
  <si>
    <t>P0445</t>
  </si>
  <si>
    <t xml:space="preserve">MANTENIMIENTO DE LA </t>
  </si>
  <si>
    <t>P0446</t>
  </si>
  <si>
    <t>P0447</t>
  </si>
  <si>
    <t>OPERACIÓN DE SERVICIOS</t>
  </si>
  <si>
    <t>P0448</t>
  </si>
  <si>
    <t xml:space="preserve">REALIZACION DE FOROS </t>
  </si>
  <si>
    <t>P0450</t>
  </si>
  <si>
    <t>Q0592</t>
  </si>
  <si>
    <t>Alfredo Moncada</t>
  </si>
  <si>
    <t xml:space="preserve">comprometido </t>
  </si>
  <si>
    <t xml:space="preserve">devengado </t>
  </si>
  <si>
    <t xml:space="preserve">ejercido </t>
  </si>
  <si>
    <t>pagado</t>
  </si>
  <si>
    <t xml:space="preserve">ADMINISTRACION DE LO </t>
  </si>
  <si>
    <t>G1034</t>
  </si>
  <si>
    <t>OPERACIÓN DE LA PLANT</t>
  </si>
  <si>
    <t>G1146</t>
  </si>
  <si>
    <t>G1154</t>
  </si>
  <si>
    <t xml:space="preserve">DIRECCION ESTRATEGICA </t>
  </si>
  <si>
    <t>G2025</t>
  </si>
  <si>
    <t xml:space="preserve">ADMINISTRACION E IM </t>
  </si>
  <si>
    <t>P2437</t>
  </si>
  <si>
    <t>P2749</t>
  </si>
  <si>
    <t>P2782</t>
  </si>
  <si>
    <t>PROFESIONALIZACION DE</t>
  </si>
  <si>
    <t>ADMISNTRACION E IMP</t>
  </si>
  <si>
    <t xml:space="preserve">VINCULACION Y DIFUSION </t>
  </si>
  <si>
    <t>C0101</t>
  </si>
  <si>
    <t>C0601</t>
  </si>
  <si>
    <t>C0201</t>
  </si>
  <si>
    <t>C0301</t>
  </si>
  <si>
    <t>C1102</t>
  </si>
  <si>
    <t>CAPACITACION Y CERT</t>
  </si>
  <si>
    <t>APLICACION DE PLANES</t>
  </si>
  <si>
    <t xml:space="preserve">COMPROMETIDO </t>
  </si>
  <si>
    <t xml:space="preserve">DEVENGADO </t>
  </si>
  <si>
    <t xml:space="preserve">EJERCIDO </t>
  </si>
  <si>
    <t xml:space="preserve">OAGADO </t>
  </si>
  <si>
    <t>CERTIFICACION DE COMPETENCIAS LABORALES DE LA UTL</t>
  </si>
  <si>
    <t>Del 1 de Enero al 31 de Marzo de 2018</t>
  </si>
  <si>
    <t>INFRAESTRUCTURA UTL CAMPUS LEÓN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</si>
  <si>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</si>
  <si>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</si>
  <si>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</si>
  <si>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</si>
  <si>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</si>
  <si>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</si>
  <si>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</si>
  <si>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</si>
  <si>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</si>
  <si>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</si>
  <si>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</si>
  <si>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</si>
  <si>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</si>
  <si>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</si>
  <si>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</si>
  <si>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</si>
  <si>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</si>
  <si>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</si>
  <si>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</si>
  <si>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</si>
  <si>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</si>
  <si>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</si>
  <si>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</si>
  <si>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</si>
  <si>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</si>
  <si>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</si>
  <si>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</si>
  <si>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</si>
  <si>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</si>
  <si>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</si>
  <si>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</si>
  <si>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</si>
  <si>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</si>
  <si>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</si>
  <si>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</si>
  <si>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</si>
  <si>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15</t>
  </si>
  <si>
    <t>02.18</t>
  </si>
  <si>
    <t>02.05.16</t>
  </si>
  <si>
    <t>Porcentaje de docentes y directivos fortalecidos con alguna acción formativa o laboral</t>
  </si>
  <si>
    <t>Eficacia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</si>
  <si>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</si>
  <si>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</si>
  <si>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</si>
  <si>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</si>
  <si>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P2748</t>
  </si>
  <si>
    <t>Porcentaje de procesos educativos certificados y/o programas educativos acreditados</t>
  </si>
  <si>
    <t>(Procesos y/o programas educativos certificados y/o acreditados/Procesos y/o programas educativos programados a ser certificados y/o acreditados) * 100</t>
  </si>
  <si>
    <t>17</t>
  </si>
  <si>
    <t>02.20</t>
  </si>
  <si>
    <t>02.05.18</t>
  </si>
  <si>
    <t>Porcentaje de necesidades de infraestructura y equipamiento atendidas</t>
  </si>
  <si>
    <t>(Necesidades de infraestructura y equipamiento atendidas/ Necesidades de infraestructura y equipamiento identificadas)*100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</si>
  <si>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</si>
  <si>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</si>
  <si>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</si>
  <si>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</si>
  <si>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</si>
  <si>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</si>
  <si>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</si>
  <si>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</si>
  <si>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</si>
  <si>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</si>
  <si>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</si>
  <si>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</si>
  <si>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18</t>
  </si>
  <si>
    <t>02.21</t>
  </si>
  <si>
    <t>02.05.19</t>
  </si>
  <si>
    <t>Porcentaje de alumnos atendidos en programas de disciplinas emergentes o áreas estratégicas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</si>
</sst>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80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43" fontId="3" fillId="3" borderId="6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2" fillId="2" borderId="15" xfId="3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9" fontId="3" fillId="0" borderId="15" xfId="0" applyNumberFormat="1" applyFont="1" applyFill="1" applyBorder="1"/>
    <xf numFmtId="9" fontId="3" fillId="0" borderId="10" xfId="0" applyNumberFormat="1" applyFont="1" applyFill="1" applyBorder="1"/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0" fontId="5" fillId="0" borderId="12" xfId="0" applyFont="1" applyBorder="1"/>
    <xf numFmtId="0" fontId="5" fillId="0" borderId="13" xfId="0" applyFont="1" applyBorder="1"/>
    <xf numFmtId="4" fontId="5" fillId="0" borderId="5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9" fontId="3" fillId="3" borderId="0" xfId="2" applyFont="1" applyFill="1" applyBorder="1"/>
    <xf numFmtId="9" fontId="3" fillId="0" borderId="0" xfId="2" applyFont="1" applyBorder="1"/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9" fontId="3" fillId="0" borderId="10" xfId="2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10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0" xfId="0" applyNumberFormat="1" applyFill="1"/>
    <xf numFmtId="4" fontId="5" fillId="3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43" fontId="5" fillId="3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Fill="1" applyBorder="1"/>
    <xf numFmtId="4" fontId="0" fillId="0" borderId="10" xfId="0" applyNumberFormat="1" applyFont="1" applyFill="1" applyBorder="1"/>
    <xf numFmtId="4" fontId="3" fillId="3" borderId="0" xfId="0" applyNumberFormat="1" applyFont="1" applyFill="1"/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9" fontId="3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0" fillId="0" borderId="10" xfId="0" applyNumberFormat="1" applyBorder="1"/>
    <xf numFmtId="4" fontId="0" fillId="0" borderId="15" xfId="0" applyNumberFormat="1" applyBorder="1"/>
    <xf numFmtId="9" fontId="3" fillId="0" borderId="15" xfId="0" applyNumberFormat="1" applyFont="1" applyBorder="1"/>
    <xf numFmtId="9" fontId="3" fillId="0" borderId="10" xfId="0" applyNumberFormat="1" applyFont="1" applyBorder="1"/>
    <xf numFmtId="4" fontId="0" fillId="0" borderId="0" xfId="0" applyNumberFormat="1" applyBorder="1"/>
    <xf numFmtId="4" fontId="0" fillId="0" borderId="15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4" fontId="3" fillId="0" borderId="0" xfId="0" applyNumberFormat="1" applyFont="1" applyFill="1" applyBorder="1"/>
    <xf numFmtId="0" fontId="5" fillId="0" borderId="14" xfId="0" applyFont="1" applyBorder="1"/>
    <xf numFmtId="0" fontId="5" fillId="3" borderId="8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/>
    <xf numFmtId="4" fontId="3" fillId="0" borderId="15" xfId="0" applyNumberFormat="1" applyFont="1" applyFill="1" applyBorder="1"/>
    <xf numFmtId="0" fontId="3" fillId="3" borderId="5" xfId="0" applyFont="1" applyFill="1" applyBorder="1" applyAlignment="1">
      <alignment vertical="center" wrapText="1"/>
    </xf>
    <xf numFmtId="49" fontId="3" fillId="3" borderId="5" xfId="1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3" fillId="0" borderId="5" xfId="0" applyFont="1" applyFill="1" applyBorder="1"/>
    <xf numFmtId="0" fontId="3" fillId="0" borderId="5" xfId="0" applyFont="1" applyBorder="1"/>
    <xf numFmtId="43" fontId="5" fillId="3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43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12" xfId="0" applyFont="1" applyFill="1" applyBorder="1"/>
    <xf numFmtId="9" fontId="3" fillId="0" borderId="13" xfId="2" applyFont="1" applyFill="1" applyBorder="1" applyAlignment="1">
      <alignment vertical="center"/>
    </xf>
    <xf numFmtId="43" fontId="5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9" fontId="3" fillId="0" borderId="5" xfId="0" applyNumberFormat="1" applyFont="1" applyFill="1" applyBorder="1" applyAlignment="1">
      <alignment vertical="center"/>
    </xf>
    <xf numFmtId="43" fontId="3" fillId="0" borderId="5" xfId="0" applyNumberFormat="1" applyFont="1" applyFill="1" applyBorder="1" applyAlignment="1">
      <alignment vertical="center" wrapText="1"/>
    </xf>
    <xf numFmtId="9" fontId="3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9" fontId="5" fillId="3" borderId="12" xfId="2" applyFont="1" applyFill="1" applyBorder="1" applyAlignment="1">
      <alignment horizontal="center"/>
    </xf>
    <xf numFmtId="9" fontId="5" fillId="3" borderId="1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2" fillId="2" borderId="14" xfId="3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L48"/>
  <sheetViews>
    <sheetView showGridLines="0" topLeftCell="E1" zoomScale="85" zoomScaleNormal="85" workbookViewId="0">
      <selection activeCell="Q26" sqref="Q26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5.7109375" style="15" customWidth="1"/>
    <col min="5" max="5" width="14.85546875" style="15" customWidth="1"/>
    <col min="6" max="6" width="25.28515625" style="15" customWidth="1"/>
    <col min="7" max="7" width="15.42578125" style="15" customWidth="1"/>
    <col min="8" max="8" width="13.7109375" style="15" customWidth="1"/>
    <col min="9" max="9" width="15" style="15" customWidth="1"/>
    <col min="10" max="10" width="14.7109375" style="15" customWidth="1"/>
    <col min="11" max="11" width="15.85546875" style="15" customWidth="1"/>
    <col min="12" max="12" width="15" style="15" customWidth="1"/>
    <col min="13" max="16384" width="11.42578125" style="15"/>
  </cols>
  <sheetData>
    <row r="1" spans="2:12" ht="6" customHeight="1" x14ac:dyDescent="0.2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2:12" ht="13.5" customHeight="1" x14ac:dyDescent="0.2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12" ht="20.25" customHeight="1" x14ac:dyDescent="0.2">
      <c r="B3" s="139" t="s">
        <v>138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12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s="1" customFormat="1" ht="24" customHeight="1" x14ac:dyDescent="0.2">
      <c r="D5" s="3" t="s">
        <v>1</v>
      </c>
      <c r="E5" s="140" t="s">
        <v>86</v>
      </c>
      <c r="F5" s="140"/>
      <c r="G5" s="4"/>
      <c r="H5" s="4"/>
      <c r="I5" s="5"/>
      <c r="J5" s="5"/>
      <c r="K5" s="6"/>
      <c r="L5" s="2"/>
    </row>
    <row r="6" spans="2:12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x14ac:dyDescent="0.2">
      <c r="B7" s="141" t="s">
        <v>2</v>
      </c>
      <c r="C7" s="142"/>
      <c r="D7" s="143"/>
      <c r="E7" s="150" t="s">
        <v>3</v>
      </c>
      <c r="F7" s="150"/>
      <c r="G7" s="150"/>
      <c r="H7" s="150"/>
      <c r="I7" s="150"/>
      <c r="J7" s="150"/>
      <c r="K7" s="150"/>
      <c r="L7" s="150" t="s">
        <v>4</v>
      </c>
    </row>
    <row r="8" spans="2:12" ht="25.5" x14ac:dyDescent="0.2">
      <c r="B8" s="144"/>
      <c r="C8" s="145"/>
      <c r="D8" s="146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150"/>
    </row>
    <row r="9" spans="2:12" ht="15.75" customHeight="1" x14ac:dyDescent="0.2">
      <c r="B9" s="147"/>
      <c r="C9" s="148"/>
      <c r="D9" s="149"/>
      <c r="E9" s="7">
        <v>1</v>
      </c>
      <c r="F9" s="7">
        <v>2</v>
      </c>
      <c r="G9" s="7" t="s">
        <v>12</v>
      </c>
      <c r="H9" s="7">
        <v>4</v>
      </c>
      <c r="I9" s="7">
        <v>5</v>
      </c>
      <c r="J9" s="7">
        <v>6</v>
      </c>
      <c r="K9" s="7">
        <v>7</v>
      </c>
      <c r="L9" s="7" t="s">
        <v>13</v>
      </c>
    </row>
    <row r="10" spans="2:12" ht="15" customHeight="1" x14ac:dyDescent="0.2">
      <c r="B10" s="133" t="s">
        <v>14</v>
      </c>
      <c r="C10" s="134"/>
      <c r="D10" s="135"/>
      <c r="E10" s="37"/>
      <c r="F10" s="72"/>
      <c r="G10" s="37"/>
      <c r="H10" s="72"/>
      <c r="I10" s="37"/>
      <c r="J10" s="72"/>
      <c r="K10" s="37"/>
      <c r="L10" s="72"/>
    </row>
    <row r="11" spans="2:12" x14ac:dyDescent="0.2">
      <c r="B11" s="10"/>
      <c r="C11" s="131" t="s">
        <v>15</v>
      </c>
      <c r="D11" s="132"/>
      <c r="E11" s="34">
        <f>SUM(E12:E13)</f>
        <v>0</v>
      </c>
      <c r="F11" s="73">
        <f t="shared" ref="F11:K11" si="0">SUM(F12:F13)</f>
        <v>0</v>
      </c>
      <c r="G11" s="34">
        <f t="shared" si="0"/>
        <v>0</v>
      </c>
      <c r="H11" s="73">
        <f t="shared" si="0"/>
        <v>0</v>
      </c>
      <c r="I11" s="34">
        <f t="shared" si="0"/>
        <v>0</v>
      </c>
      <c r="J11" s="73">
        <f t="shared" si="0"/>
        <v>0</v>
      </c>
      <c r="K11" s="34">
        <f t="shared" si="0"/>
        <v>0</v>
      </c>
      <c r="L11" s="73">
        <f>SUM(L12:L13)</f>
        <v>0</v>
      </c>
    </row>
    <row r="12" spans="2:12" x14ac:dyDescent="0.2">
      <c r="B12" s="10"/>
      <c r="C12" s="11"/>
      <c r="D12" s="12" t="s">
        <v>16</v>
      </c>
      <c r="E12" s="35"/>
      <c r="F12" s="13"/>
      <c r="G12" s="36"/>
      <c r="H12" s="13"/>
      <c r="I12" s="36"/>
      <c r="J12" s="13"/>
      <c r="K12" s="36"/>
      <c r="L12" s="13">
        <f>+G12-I12</f>
        <v>0</v>
      </c>
    </row>
    <row r="13" spans="2:12" x14ac:dyDescent="0.2">
      <c r="B13" s="10"/>
      <c r="C13" s="11"/>
      <c r="D13" s="12" t="s">
        <v>17</v>
      </c>
      <c r="E13" s="37"/>
      <c r="F13" s="9"/>
      <c r="G13" s="37"/>
      <c r="H13" s="9"/>
      <c r="I13" s="37"/>
      <c r="J13" s="9"/>
      <c r="K13" s="37"/>
      <c r="L13" s="9"/>
    </row>
    <row r="14" spans="2:12" x14ac:dyDescent="0.2">
      <c r="B14" s="10"/>
      <c r="C14" s="131" t="s">
        <v>18</v>
      </c>
      <c r="D14" s="132"/>
      <c r="E14" s="69">
        <f>+E15+E17</f>
        <v>131404763.27999999</v>
      </c>
      <c r="F14" s="43">
        <f t="shared" ref="F14:L14" si="1">+F15+F17</f>
        <v>105657018.76999998</v>
      </c>
      <c r="G14" s="69">
        <f t="shared" si="1"/>
        <v>237061782.05000001</v>
      </c>
      <c r="H14" s="43">
        <f t="shared" si="1"/>
        <v>49896589.669999994</v>
      </c>
      <c r="I14" s="69">
        <f t="shared" si="1"/>
        <v>20290386.380000003</v>
      </c>
      <c r="J14" s="43">
        <f t="shared" si="1"/>
        <v>20290386.380000003</v>
      </c>
      <c r="K14" s="69">
        <f t="shared" si="1"/>
        <v>19954719.84</v>
      </c>
      <c r="L14" s="43">
        <f t="shared" si="1"/>
        <v>216771395.67000002</v>
      </c>
    </row>
    <row r="15" spans="2:12" ht="15" x14ac:dyDescent="0.25">
      <c r="B15" s="10"/>
      <c r="C15" s="11"/>
      <c r="D15" s="44" t="s">
        <v>19</v>
      </c>
      <c r="E15" s="68">
        <f>+PyPI!H89</f>
        <v>82414746.229999989</v>
      </c>
      <c r="F15" s="74">
        <f>+PyPI!I89</f>
        <v>78951135.61999999</v>
      </c>
      <c r="G15" s="68">
        <f>+PyPI!J89</f>
        <v>161365881.84999999</v>
      </c>
      <c r="H15" s="74">
        <f>+PyPI!K89</f>
        <v>38343628.629999995</v>
      </c>
      <c r="I15" s="68">
        <f>+PyPI!L89</f>
        <v>16329045.540000001</v>
      </c>
      <c r="J15" s="74">
        <f>+PyPI!M89</f>
        <v>16329045.540000001</v>
      </c>
      <c r="K15" s="68">
        <f>+PyPI!N89</f>
        <v>16326808.58</v>
      </c>
      <c r="L15" s="74">
        <f>+PyPI!O89</f>
        <v>145036836.31</v>
      </c>
    </row>
    <row r="16" spans="2:12" x14ac:dyDescent="0.2">
      <c r="B16" s="10"/>
      <c r="C16" s="11"/>
      <c r="D16" s="12" t="s">
        <v>20</v>
      </c>
      <c r="E16" s="46"/>
      <c r="F16" s="42"/>
      <c r="G16" s="46"/>
      <c r="H16" s="42"/>
      <c r="I16" s="46"/>
      <c r="J16" s="42"/>
      <c r="K16" s="46"/>
      <c r="L16" s="42">
        <f t="shared" ref="L16:L39" si="2">+G16-I16</f>
        <v>0</v>
      </c>
    </row>
    <row r="17" spans="2:12" x14ac:dyDescent="0.2">
      <c r="B17" s="10"/>
      <c r="C17" s="11"/>
      <c r="D17" s="12" t="s">
        <v>21</v>
      </c>
      <c r="E17" s="46">
        <f>+PyPI!H91</f>
        <v>48990017.049999997</v>
      </c>
      <c r="F17" s="42">
        <f>+PyPI!I91</f>
        <v>26705883.149999999</v>
      </c>
      <c r="G17" s="46">
        <f>+PyPI!J91</f>
        <v>75695900.200000003</v>
      </c>
      <c r="H17" s="42">
        <f>+PyPI!K91</f>
        <v>11552961.040000001</v>
      </c>
      <c r="I17" s="46">
        <f>+PyPI!L91</f>
        <v>3961340.8400000003</v>
      </c>
      <c r="J17" s="42">
        <f>+PyPI!M91</f>
        <v>3961340.8400000003</v>
      </c>
      <c r="K17" s="46">
        <f>+PyPI!N91</f>
        <v>3627911.2600000002</v>
      </c>
      <c r="L17" s="42">
        <f>+PyPI!O91</f>
        <v>71734559.359999999</v>
      </c>
    </row>
    <row r="18" spans="2:12" x14ac:dyDescent="0.2">
      <c r="B18" s="10"/>
      <c r="C18" s="11"/>
      <c r="D18" s="12" t="s">
        <v>22</v>
      </c>
      <c r="E18" s="46"/>
      <c r="F18" s="42"/>
      <c r="G18" s="46"/>
      <c r="H18" s="42"/>
      <c r="I18" s="46"/>
      <c r="J18" s="42"/>
      <c r="K18" s="46"/>
      <c r="L18" s="42">
        <f t="shared" si="2"/>
        <v>0</v>
      </c>
    </row>
    <row r="19" spans="2:12" x14ac:dyDescent="0.2">
      <c r="B19" s="10"/>
      <c r="C19" s="11"/>
      <c r="D19" s="12" t="s">
        <v>23</v>
      </c>
      <c r="E19" s="46"/>
      <c r="F19" s="42"/>
      <c r="G19" s="46"/>
      <c r="H19" s="42"/>
      <c r="I19" s="46"/>
      <c r="J19" s="42"/>
      <c r="K19" s="46"/>
      <c r="L19" s="42">
        <f t="shared" si="2"/>
        <v>0</v>
      </c>
    </row>
    <row r="20" spans="2:12" x14ac:dyDescent="0.2">
      <c r="B20" s="10"/>
      <c r="C20" s="11"/>
      <c r="D20" s="12" t="s">
        <v>24</v>
      </c>
      <c r="E20" s="46"/>
      <c r="F20" s="42"/>
      <c r="G20" s="46"/>
      <c r="H20" s="42"/>
      <c r="I20" s="46"/>
      <c r="J20" s="42"/>
      <c r="K20" s="46"/>
      <c r="L20" s="42">
        <f t="shared" si="2"/>
        <v>0</v>
      </c>
    </row>
    <row r="21" spans="2:12" x14ac:dyDescent="0.2">
      <c r="B21" s="10"/>
      <c r="C21" s="11"/>
      <c r="D21" s="12" t="s">
        <v>25</v>
      </c>
      <c r="E21" s="46"/>
      <c r="F21" s="42"/>
      <c r="G21" s="46"/>
      <c r="H21" s="42"/>
      <c r="I21" s="46"/>
      <c r="J21" s="42"/>
      <c r="K21" s="46"/>
      <c r="L21" s="42">
        <f t="shared" si="2"/>
        <v>0</v>
      </c>
    </row>
    <row r="22" spans="2:12" s="63" customFormat="1" x14ac:dyDescent="0.2">
      <c r="B22" s="58"/>
      <c r="C22" s="59"/>
      <c r="D22" s="44" t="s">
        <v>26</v>
      </c>
      <c r="E22" s="70"/>
      <c r="F22" s="61"/>
      <c r="G22" s="70"/>
      <c r="H22" s="61"/>
      <c r="I22" s="70"/>
      <c r="J22" s="61"/>
      <c r="K22" s="70"/>
      <c r="L22" s="61"/>
    </row>
    <row r="23" spans="2:12" x14ac:dyDescent="0.2">
      <c r="B23" s="10"/>
      <c r="C23" s="131" t="s">
        <v>27</v>
      </c>
      <c r="D23" s="132"/>
      <c r="E23" s="69">
        <f>SUM(E24:E26)</f>
        <v>2408644.2799999998</v>
      </c>
      <c r="F23" s="43">
        <f t="shared" ref="F23:L23" si="3">+F24</f>
        <v>2609868.64</v>
      </c>
      <c r="G23" s="69">
        <f t="shared" si="3"/>
        <v>5018512.92</v>
      </c>
      <c r="H23" s="43">
        <f t="shared" si="3"/>
        <v>1081565.47</v>
      </c>
      <c r="I23" s="69">
        <f t="shared" si="3"/>
        <v>561614.82999999996</v>
      </c>
      <c r="J23" s="43">
        <f t="shared" si="3"/>
        <v>561614.82999999996</v>
      </c>
      <c r="K23" s="69">
        <f t="shared" si="3"/>
        <v>560248.84</v>
      </c>
      <c r="L23" s="43">
        <f t="shared" si="3"/>
        <v>4456898.09</v>
      </c>
    </row>
    <row r="24" spans="2:12" x14ac:dyDescent="0.2">
      <c r="B24" s="10"/>
      <c r="C24" s="11"/>
      <c r="D24" s="12" t="s">
        <v>28</v>
      </c>
      <c r="E24" s="70">
        <f>+PyPI!H86</f>
        <v>2408644.2799999998</v>
      </c>
      <c r="F24" s="61">
        <f>+PyPI!I86</f>
        <v>2609868.64</v>
      </c>
      <c r="G24" s="70">
        <f>+PyPI!J86</f>
        <v>5018512.92</v>
      </c>
      <c r="H24" s="61">
        <f>+PyPI!K86</f>
        <v>1081565.47</v>
      </c>
      <c r="I24" s="70">
        <f>+PyPI!L86</f>
        <v>561614.82999999996</v>
      </c>
      <c r="J24" s="61">
        <f>+PyPI!M86</f>
        <v>561614.82999999996</v>
      </c>
      <c r="K24" s="70">
        <f>+PyPI!N86</f>
        <v>560248.84</v>
      </c>
      <c r="L24" s="61">
        <f>+PyPI!O86</f>
        <v>4456898.09</v>
      </c>
    </row>
    <row r="25" spans="2:12" x14ac:dyDescent="0.2">
      <c r="B25" s="10"/>
      <c r="C25" s="11"/>
      <c r="D25" s="12" t="s">
        <v>29</v>
      </c>
      <c r="E25" s="37"/>
      <c r="F25" s="9"/>
      <c r="G25" s="37"/>
      <c r="H25" s="9"/>
      <c r="I25" s="37"/>
      <c r="J25" s="9"/>
      <c r="K25" s="37"/>
      <c r="L25" s="9">
        <f t="shared" si="2"/>
        <v>0</v>
      </c>
    </row>
    <row r="26" spans="2:12" x14ac:dyDescent="0.2">
      <c r="B26" s="10"/>
      <c r="C26" s="11"/>
      <c r="D26" s="12" t="s">
        <v>30</v>
      </c>
      <c r="E26" s="37"/>
      <c r="F26" s="9"/>
      <c r="G26" s="37"/>
      <c r="H26" s="9"/>
      <c r="I26" s="37"/>
      <c r="J26" s="9"/>
      <c r="K26" s="37"/>
      <c r="L26" s="9">
        <f t="shared" si="2"/>
        <v>0</v>
      </c>
    </row>
    <row r="27" spans="2:12" x14ac:dyDescent="0.2">
      <c r="B27" s="10"/>
      <c r="C27" s="131" t="s">
        <v>31</v>
      </c>
      <c r="D27" s="132"/>
      <c r="E27" s="38">
        <f>SUM(E28:E29)</f>
        <v>0</v>
      </c>
      <c r="F27" s="14"/>
      <c r="G27" s="38"/>
      <c r="H27" s="14"/>
      <c r="I27" s="38"/>
      <c r="J27" s="14"/>
      <c r="K27" s="38"/>
      <c r="L27" s="14">
        <f t="shared" si="2"/>
        <v>0</v>
      </c>
    </row>
    <row r="28" spans="2:12" x14ac:dyDescent="0.2">
      <c r="B28" s="10"/>
      <c r="C28" s="11"/>
      <c r="D28" s="12" t="s">
        <v>32</v>
      </c>
      <c r="E28" s="37"/>
      <c r="F28" s="9"/>
      <c r="G28" s="37"/>
      <c r="H28" s="9"/>
      <c r="I28" s="37"/>
      <c r="J28" s="9"/>
      <c r="K28" s="37"/>
      <c r="L28" s="9">
        <f t="shared" si="2"/>
        <v>0</v>
      </c>
    </row>
    <row r="29" spans="2:12" x14ac:dyDescent="0.2">
      <c r="B29" s="10"/>
      <c r="C29" s="11"/>
      <c r="D29" s="12" t="s">
        <v>33</v>
      </c>
      <c r="E29" s="37"/>
      <c r="F29" s="9"/>
      <c r="G29" s="37"/>
      <c r="H29" s="9"/>
      <c r="I29" s="37"/>
      <c r="J29" s="9"/>
      <c r="K29" s="37"/>
      <c r="L29" s="9">
        <f t="shared" si="2"/>
        <v>0</v>
      </c>
    </row>
    <row r="30" spans="2:12" x14ac:dyDescent="0.2">
      <c r="B30" s="10"/>
      <c r="C30" s="131" t="s">
        <v>34</v>
      </c>
      <c r="D30" s="132"/>
      <c r="E30" s="38">
        <f>SUM(E31:E34)</f>
        <v>0</v>
      </c>
      <c r="F30" s="14"/>
      <c r="G30" s="38"/>
      <c r="H30" s="14"/>
      <c r="I30" s="38"/>
      <c r="J30" s="14"/>
      <c r="K30" s="38"/>
      <c r="L30" s="14">
        <f t="shared" si="2"/>
        <v>0</v>
      </c>
    </row>
    <row r="31" spans="2:12" x14ac:dyDescent="0.2">
      <c r="B31" s="10"/>
      <c r="C31" s="11"/>
      <c r="D31" s="12" t="s">
        <v>35</v>
      </c>
      <c r="E31" s="37"/>
      <c r="F31" s="9"/>
      <c r="G31" s="37"/>
      <c r="H31" s="9"/>
      <c r="I31" s="37"/>
      <c r="J31" s="9"/>
      <c r="K31" s="37"/>
      <c r="L31" s="9">
        <f t="shared" si="2"/>
        <v>0</v>
      </c>
    </row>
    <row r="32" spans="2:12" x14ac:dyDescent="0.2">
      <c r="B32" s="10"/>
      <c r="C32" s="11"/>
      <c r="D32" s="12" t="s">
        <v>36</v>
      </c>
      <c r="E32" s="37"/>
      <c r="F32" s="9"/>
      <c r="G32" s="37"/>
      <c r="H32" s="9"/>
      <c r="I32" s="37"/>
      <c r="J32" s="9"/>
      <c r="K32" s="37"/>
      <c r="L32" s="9">
        <f t="shared" si="2"/>
        <v>0</v>
      </c>
    </row>
    <row r="33" spans="1:12" x14ac:dyDescent="0.2">
      <c r="B33" s="10"/>
      <c r="C33" s="11"/>
      <c r="D33" s="12" t="s">
        <v>37</v>
      </c>
      <c r="E33" s="37"/>
      <c r="F33" s="9"/>
      <c r="G33" s="37"/>
      <c r="H33" s="9"/>
      <c r="I33" s="37"/>
      <c r="J33" s="9"/>
      <c r="K33" s="37"/>
      <c r="L33" s="9">
        <f t="shared" si="2"/>
        <v>0</v>
      </c>
    </row>
    <row r="34" spans="1:12" x14ac:dyDescent="0.2">
      <c r="B34" s="10"/>
      <c r="C34" s="11"/>
      <c r="D34" s="12" t="s">
        <v>38</v>
      </c>
      <c r="E34" s="37"/>
      <c r="F34" s="9"/>
      <c r="G34" s="37"/>
      <c r="H34" s="9"/>
      <c r="I34" s="37"/>
      <c r="J34" s="9"/>
      <c r="K34" s="37"/>
      <c r="L34" s="9">
        <f t="shared" si="2"/>
        <v>0</v>
      </c>
    </row>
    <row r="35" spans="1:12" x14ac:dyDescent="0.2">
      <c r="B35" s="10"/>
      <c r="C35" s="131" t="s">
        <v>39</v>
      </c>
      <c r="D35" s="132"/>
      <c r="E35" s="69">
        <f>+E36</f>
        <v>0</v>
      </c>
      <c r="F35" s="43">
        <f t="shared" ref="F35:K35" si="4">+F36</f>
        <v>0</v>
      </c>
      <c r="G35" s="69">
        <f t="shared" si="4"/>
        <v>0</v>
      </c>
      <c r="H35" s="43">
        <f t="shared" si="4"/>
        <v>0</v>
      </c>
      <c r="I35" s="69">
        <f t="shared" si="4"/>
        <v>0</v>
      </c>
      <c r="J35" s="43">
        <f t="shared" si="4"/>
        <v>0</v>
      </c>
      <c r="K35" s="69">
        <f t="shared" si="4"/>
        <v>0</v>
      </c>
      <c r="L35" s="14">
        <f t="shared" si="2"/>
        <v>0</v>
      </c>
    </row>
    <row r="36" spans="1:12" ht="15" x14ac:dyDescent="0.25">
      <c r="B36" s="10"/>
      <c r="C36" s="11"/>
      <c r="D36" s="44" t="s">
        <v>40</v>
      </c>
      <c r="E36" s="67"/>
      <c r="F36" s="75"/>
      <c r="G36" s="67"/>
      <c r="H36" s="75"/>
      <c r="I36" s="67"/>
      <c r="J36" s="75"/>
      <c r="K36" s="67"/>
      <c r="L36" s="75"/>
    </row>
    <row r="37" spans="1:12" ht="15" customHeight="1" x14ac:dyDescent="0.2">
      <c r="B37" s="133" t="s">
        <v>41</v>
      </c>
      <c r="C37" s="134"/>
      <c r="D37" s="135"/>
      <c r="E37" s="37"/>
      <c r="F37" s="9"/>
      <c r="G37" s="37"/>
      <c r="H37" s="9"/>
      <c r="I37" s="37"/>
      <c r="J37" s="9"/>
      <c r="K37" s="37"/>
      <c r="L37" s="9">
        <f t="shared" si="2"/>
        <v>0</v>
      </c>
    </row>
    <row r="38" spans="1:12" ht="15" customHeight="1" x14ac:dyDescent="0.2">
      <c r="B38" s="133" t="s">
        <v>42</v>
      </c>
      <c r="C38" s="134"/>
      <c r="D38" s="135"/>
      <c r="E38" s="37"/>
      <c r="F38" s="9"/>
      <c r="G38" s="37"/>
      <c r="H38" s="9"/>
      <c r="I38" s="37"/>
      <c r="J38" s="9"/>
      <c r="K38" s="37"/>
      <c r="L38" s="9">
        <f t="shared" si="2"/>
        <v>0</v>
      </c>
    </row>
    <row r="39" spans="1:12" ht="15.75" customHeight="1" x14ac:dyDescent="0.2">
      <c r="B39" s="133" t="s">
        <v>43</v>
      </c>
      <c r="C39" s="134"/>
      <c r="D39" s="135"/>
      <c r="E39" s="37"/>
      <c r="F39" s="9"/>
      <c r="G39" s="37"/>
      <c r="H39" s="9"/>
      <c r="I39" s="37"/>
      <c r="J39" s="9"/>
      <c r="K39" s="37"/>
      <c r="L39" s="9">
        <f t="shared" si="2"/>
        <v>0</v>
      </c>
    </row>
    <row r="40" spans="1:12" x14ac:dyDescent="0.2">
      <c r="B40" s="16"/>
      <c r="C40" s="17"/>
      <c r="D40" s="18"/>
      <c r="E40" s="71"/>
      <c r="F40" s="19"/>
      <c r="G40" s="71"/>
      <c r="H40" s="19"/>
      <c r="I40" s="71"/>
      <c r="J40" s="19"/>
      <c r="K40" s="71"/>
      <c r="L40" s="19"/>
    </row>
    <row r="41" spans="1:12" s="23" customFormat="1" ht="16.5" customHeight="1" x14ac:dyDescent="0.2">
      <c r="A41" s="20"/>
      <c r="B41" s="21"/>
      <c r="C41" s="136" t="s">
        <v>44</v>
      </c>
      <c r="D41" s="137"/>
      <c r="E41" s="45">
        <f>+E14+E35+E23</f>
        <v>133813407.55999999</v>
      </c>
      <c r="F41" s="45">
        <f t="shared" ref="F41:L41" si="5">+F14+F35+F23</f>
        <v>108266887.40999998</v>
      </c>
      <c r="G41" s="45">
        <f>+G14+G35+G23</f>
        <v>242080294.97</v>
      </c>
      <c r="H41" s="45">
        <f>+H14+H35+H23</f>
        <v>50978155.139999993</v>
      </c>
      <c r="I41" s="45">
        <f t="shared" si="5"/>
        <v>20852001.210000001</v>
      </c>
      <c r="J41" s="45">
        <f t="shared" si="5"/>
        <v>20852001.210000001</v>
      </c>
      <c r="K41" s="45">
        <f t="shared" si="5"/>
        <v>20514968.68</v>
      </c>
      <c r="L41" s="45">
        <f t="shared" si="5"/>
        <v>221228293.76000002</v>
      </c>
    </row>
    <row r="42" spans="1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B43" s="24" t="s">
        <v>45</v>
      </c>
      <c r="F43" s="1"/>
      <c r="G43" s="1"/>
      <c r="H43" s="1"/>
      <c r="I43" s="1"/>
      <c r="J43" s="1"/>
      <c r="K43" s="1"/>
      <c r="L43" s="1"/>
    </row>
    <row r="46" spans="1:12" x14ac:dyDescent="0.2">
      <c r="D46" s="25"/>
    </row>
    <row r="47" spans="1:12" x14ac:dyDescent="0.2">
      <c r="D47" s="40" t="s">
        <v>88</v>
      </c>
      <c r="G47" s="138" t="s">
        <v>107</v>
      </c>
      <c r="H47" s="138"/>
      <c r="I47" s="138"/>
      <c r="J47" s="138"/>
      <c r="K47" s="138"/>
      <c r="L47" s="138"/>
    </row>
    <row r="48" spans="1:12" x14ac:dyDescent="0.2">
      <c r="D48" s="26" t="s">
        <v>87</v>
      </c>
      <c r="G48" s="130" t="s">
        <v>89</v>
      </c>
      <c r="H48" s="130"/>
      <c r="I48" s="130"/>
      <c r="J48" s="130"/>
      <c r="K48" s="130"/>
      <c r="L48" s="130"/>
    </row>
  </sheetData>
  <mergeCells count="20"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  <mergeCell ref="C14:D14"/>
    <mergeCell ref="C23:D23"/>
    <mergeCell ref="C27:D27"/>
    <mergeCell ref="G48:L48"/>
    <mergeCell ref="C35:D35"/>
    <mergeCell ref="B37:D37"/>
    <mergeCell ref="B38:D38"/>
    <mergeCell ref="B39:D39"/>
    <mergeCell ref="C41:D41"/>
    <mergeCell ref="G47:L47"/>
  </mergeCells>
  <pageMargins left="0.59055118110236227" right="0.39370078740157483" top="0.43307086614173229" bottom="0.74803149606299213" header="0.31496062992125984" footer="0.31496062992125984"/>
  <pageSetup scale="6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I96"/>
  <sheetViews>
    <sheetView showGridLines="0" tabSelected="1" zoomScale="85" zoomScaleNormal="85" workbookViewId="0">
      <selection activeCell="O106" sqref="O106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50.140625" style="15" customWidth="1"/>
    <col min="5" max="5" width="11" style="15" customWidth="1"/>
    <col min="6" max="6" width="50.7109375" style="15" customWidth="1"/>
    <col min="7" max="7" width="14.5703125" style="15" customWidth="1"/>
    <col min="8" max="8" width="14.7109375" style="15" customWidth="1"/>
    <col min="9" max="9" width="14.5703125" style="15" customWidth="1"/>
    <col min="10" max="10" width="14.85546875" style="15" customWidth="1"/>
    <col min="11" max="11" width="16.7109375" style="15" customWidth="1"/>
    <col min="12" max="12" width="15" style="15" customWidth="1"/>
    <col min="13" max="13" width="16.42578125" style="15" customWidth="1"/>
    <col min="14" max="14" width="14.28515625" style="15" customWidth="1"/>
    <col min="15" max="15" width="14.42578125" style="15" customWidth="1"/>
    <col min="16" max="16" width="14.5703125" style="1" customWidth="1"/>
    <col min="17" max="17" width="14.5703125" style="15" customWidth="1"/>
    <col min="18" max="18" width="12.7109375" style="15" customWidth="1"/>
    <col min="19" max="19" width="13.7109375" style="15" hidden="1" customWidth="1"/>
    <col min="20" max="20" width="14.85546875" style="15" hidden="1" customWidth="1"/>
    <col min="21" max="21" width="13.85546875" style="15" hidden="1" customWidth="1"/>
    <col min="22" max="22" width="14.42578125" style="15" hidden="1" customWidth="1"/>
    <col min="23" max="23" width="13.7109375" style="15" hidden="1" customWidth="1"/>
    <col min="24" max="24" width="14.42578125" style="15" hidden="1" customWidth="1"/>
    <col min="25" max="25" width="14.7109375" style="15" hidden="1" customWidth="1"/>
    <col min="26" max="26" width="15.5703125" style="15" hidden="1" customWidth="1"/>
    <col min="27" max="27" width="13.85546875" style="15" hidden="1" customWidth="1"/>
    <col min="28" max="28" width="16" style="15" hidden="1" customWidth="1"/>
    <col min="29" max="29" width="24.5703125" style="15" hidden="1" customWidth="1"/>
    <col min="30" max="30" width="12.7109375" style="15" hidden="1" customWidth="1"/>
    <col min="31" max="31" width="0" style="15" hidden="1" customWidth="1"/>
    <col min="32" max="32" width="15.5703125" style="15" hidden="1" customWidth="1"/>
    <col min="33" max="33" width="14.85546875" style="15" hidden="1" customWidth="1"/>
    <col min="34" max="34" width="14.42578125" style="15" hidden="1" customWidth="1"/>
    <col min="35" max="35" width="14.28515625" style="15" hidden="1" customWidth="1"/>
    <col min="36" max="36" width="0" style="15" hidden="1" customWidth="1"/>
    <col min="37" max="16384" width="11.42578125" style="15"/>
  </cols>
  <sheetData>
    <row r="1" spans="2:35" ht="6" customHeight="1" x14ac:dyDescent="0.2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2:35" ht="13.5" customHeight="1" x14ac:dyDescent="0.2">
      <c r="B2" s="139" t="s">
        <v>46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2:35" ht="20.25" customHeight="1" x14ac:dyDescent="0.2">
      <c r="B3" s="139" t="str">
        <f>+CProg!B3</f>
        <v>Del 1 de Enero al 31 de Marzo de 2018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3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5" s="1" customFormat="1" ht="24" customHeight="1" x14ac:dyDescent="0.2">
      <c r="D5" s="3" t="s">
        <v>1</v>
      </c>
      <c r="E5" s="140" t="s">
        <v>85</v>
      </c>
      <c r="F5" s="140"/>
      <c r="G5" s="27"/>
      <c r="H5" s="4"/>
      <c r="I5" s="4"/>
      <c r="J5" s="4"/>
      <c r="K5" s="4"/>
      <c r="L5" s="5"/>
      <c r="M5" s="5"/>
      <c r="N5" s="6"/>
      <c r="O5" s="2"/>
    </row>
    <row r="6" spans="2:3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5" ht="15" customHeight="1" x14ac:dyDescent="0.2">
      <c r="B7" s="141" t="s">
        <v>47</v>
      </c>
      <c r="C7" s="142"/>
      <c r="D7" s="143"/>
      <c r="E7" s="156" t="s">
        <v>48</v>
      </c>
      <c r="F7" s="28"/>
      <c r="G7" s="156" t="s">
        <v>49</v>
      </c>
      <c r="H7" s="159" t="s">
        <v>50</v>
      </c>
      <c r="I7" s="160"/>
      <c r="J7" s="160"/>
      <c r="K7" s="160"/>
      <c r="L7" s="160"/>
      <c r="M7" s="160"/>
      <c r="N7" s="161"/>
      <c r="O7" s="150" t="s">
        <v>4</v>
      </c>
      <c r="P7" s="154" t="s">
        <v>51</v>
      </c>
      <c r="Q7" s="155"/>
    </row>
    <row r="8" spans="2:35" ht="25.5" x14ac:dyDescent="0.2">
      <c r="B8" s="144"/>
      <c r="C8" s="145"/>
      <c r="D8" s="146"/>
      <c r="E8" s="157"/>
      <c r="F8" s="29" t="s">
        <v>52</v>
      </c>
      <c r="G8" s="157"/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150"/>
      <c r="P8" s="30" t="s">
        <v>53</v>
      </c>
      <c r="Q8" s="30" t="s">
        <v>54</v>
      </c>
      <c r="S8" s="15" t="s">
        <v>108</v>
      </c>
      <c r="W8" s="15" t="s">
        <v>109</v>
      </c>
      <c r="X8" s="15" t="s">
        <v>110</v>
      </c>
      <c r="Y8" s="15" t="s">
        <v>111</v>
      </c>
      <c r="Z8" s="15" t="s">
        <v>133</v>
      </c>
      <c r="AA8" s="15" t="s">
        <v>134</v>
      </c>
      <c r="AB8" s="15" t="s">
        <v>135</v>
      </c>
      <c r="AC8" s="15" t="s">
        <v>136</v>
      </c>
    </row>
    <row r="9" spans="2:35" ht="15.75" customHeight="1" x14ac:dyDescent="0.2">
      <c r="B9" s="147"/>
      <c r="C9" s="148"/>
      <c r="D9" s="149"/>
      <c r="E9" s="158"/>
      <c r="F9" s="31"/>
      <c r="G9" s="158"/>
      <c r="H9" s="7">
        <v>1</v>
      </c>
      <c r="I9" s="7">
        <v>2</v>
      </c>
      <c r="J9" s="117" t="s">
        <v>12</v>
      </c>
      <c r="K9" s="7">
        <v>4</v>
      </c>
      <c r="L9" s="7">
        <v>5</v>
      </c>
      <c r="M9" s="7">
        <v>6</v>
      </c>
      <c r="N9" s="7">
        <v>7</v>
      </c>
      <c r="O9" s="7" t="s">
        <v>13</v>
      </c>
      <c r="P9" s="32" t="s">
        <v>55</v>
      </c>
      <c r="Q9" s="32" t="s">
        <v>56</v>
      </c>
      <c r="AF9" s="15">
        <v>1</v>
      </c>
      <c r="AG9" s="15">
        <v>2</v>
      </c>
    </row>
    <row r="10" spans="2:35" s="63" customFormat="1" ht="15" x14ac:dyDescent="0.25">
      <c r="B10" s="58"/>
      <c r="C10" s="59"/>
      <c r="D10" s="44" t="s">
        <v>112</v>
      </c>
      <c r="E10" s="60" t="s">
        <v>113</v>
      </c>
      <c r="F10" s="44" t="s">
        <v>112</v>
      </c>
      <c r="G10" s="82" t="s">
        <v>127</v>
      </c>
      <c r="H10" s="92">
        <v>35710335.93</v>
      </c>
      <c r="I10" s="68">
        <v>9897878.1199999992</v>
      </c>
      <c r="J10" s="86">
        <f>+H10+I10</f>
        <v>45608214.049999997</v>
      </c>
      <c r="K10" s="78">
        <v>5451582.1600000001</v>
      </c>
      <c r="L10" s="88">
        <v>2555267.58</v>
      </c>
      <c r="M10" s="88">
        <v>2555267.58</v>
      </c>
      <c r="N10" s="88">
        <v>2240388</v>
      </c>
      <c r="O10" s="61">
        <f>+J10-L10</f>
        <v>43052946.469999999</v>
      </c>
      <c r="P10" s="62">
        <f>+L10/H10</f>
        <v>7.1555405835690783E-2</v>
      </c>
      <c r="Q10" s="62">
        <f>L10/J10</f>
        <v>5.6026477537547872E-2</v>
      </c>
      <c r="R10" s="64"/>
      <c r="S10" s="64">
        <f>+N10</f>
        <v>2240388</v>
      </c>
      <c r="T10" s="64">
        <f>+L10+M10</f>
        <v>5110535.16</v>
      </c>
      <c r="U10" s="64">
        <f>+L10+M10</f>
        <v>5110535.16</v>
      </c>
      <c r="V10" s="64">
        <f>+M10</f>
        <v>2555267.58</v>
      </c>
      <c r="W10" s="63">
        <v>20771463.530000001</v>
      </c>
      <c r="X10" s="63">
        <v>20771463.530000001</v>
      </c>
      <c r="Y10" s="64">
        <v>20557319.620000001</v>
      </c>
      <c r="Z10" s="78">
        <f>+K10+L10+N10</f>
        <v>10247237.74</v>
      </c>
      <c r="AA10" s="91">
        <f>+L10+N10</f>
        <v>4795655.58</v>
      </c>
      <c r="AB10" s="64">
        <v>2369572.52</v>
      </c>
      <c r="AC10" s="64">
        <v>2009411.42</v>
      </c>
      <c r="AF10" s="63">
        <v>26164039.920000002</v>
      </c>
      <c r="AG10" s="63">
        <v>12306311.529999999</v>
      </c>
      <c r="AH10" s="63">
        <v>12306311.529999999</v>
      </c>
      <c r="AI10" s="63">
        <v>11158253.18</v>
      </c>
    </row>
    <row r="11" spans="2:35" s="63" customFormat="1" ht="12.75" customHeight="1" x14ac:dyDescent="0.25">
      <c r="B11" s="58"/>
      <c r="C11" s="59"/>
      <c r="D11" s="44" t="s">
        <v>114</v>
      </c>
      <c r="E11" s="60" t="s">
        <v>115</v>
      </c>
      <c r="F11" s="44" t="s">
        <v>114</v>
      </c>
      <c r="G11" s="65" t="s">
        <v>126</v>
      </c>
      <c r="H11" s="93">
        <v>1259160.8600000001</v>
      </c>
      <c r="I11" s="68">
        <v>1091490.8600000001</v>
      </c>
      <c r="J11" s="61">
        <f t="shared" ref="J11:J26" si="0">+H11+I11</f>
        <v>2350651.7200000002</v>
      </c>
      <c r="K11" s="78">
        <v>448988.42</v>
      </c>
      <c r="L11" s="87">
        <v>190955.72</v>
      </c>
      <c r="M11" s="87">
        <v>190955.72</v>
      </c>
      <c r="N11" s="87">
        <v>190805.72</v>
      </c>
      <c r="O11" s="61">
        <f t="shared" ref="O11:O26" si="1">+J11-L11</f>
        <v>2159696</v>
      </c>
      <c r="P11" s="62">
        <f t="shared" ref="P11:P25" si="2">L11/H11</f>
        <v>0.15165315732574469</v>
      </c>
      <c r="Q11" s="62">
        <f t="shared" ref="Q11:Q25" si="3">L11/J11</f>
        <v>8.1235224416826832E-2</v>
      </c>
      <c r="R11" s="64"/>
      <c r="S11" s="64">
        <f t="shared" ref="S11:S25" si="4">+N11</f>
        <v>190805.72</v>
      </c>
      <c r="T11" s="64">
        <f t="shared" ref="T11:T25" si="5">+L11+M11</f>
        <v>381911.44</v>
      </c>
      <c r="U11" s="64">
        <f t="shared" ref="U11:U25" si="6">+L11+M11</f>
        <v>381911.44</v>
      </c>
      <c r="V11" s="64">
        <f t="shared" ref="V11:V25" si="7">+M11</f>
        <v>190955.72</v>
      </c>
      <c r="W11" s="63">
        <v>13224420.92</v>
      </c>
      <c r="X11" s="63">
        <v>13224420.92</v>
      </c>
      <c r="Y11" s="85">
        <v>13212914.82</v>
      </c>
      <c r="Z11" s="78">
        <f t="shared" ref="Z11:Z25" si="8">+K11+L11+N11</f>
        <v>830749.86</v>
      </c>
      <c r="AA11" s="91">
        <f t="shared" ref="AA11:AA25" si="9">+L11+N11</f>
        <v>381761.44</v>
      </c>
      <c r="AB11" s="64">
        <v>201111.72</v>
      </c>
      <c r="AC11" s="64">
        <v>201111.72</v>
      </c>
      <c r="AF11" s="63">
        <v>748607.09</v>
      </c>
      <c r="AG11" s="63">
        <v>725776.75999999989</v>
      </c>
      <c r="AH11" s="63">
        <v>725776.75999999989</v>
      </c>
      <c r="AI11" s="63">
        <v>721936.32</v>
      </c>
    </row>
    <row r="12" spans="2:35" s="63" customFormat="1" ht="15" x14ac:dyDescent="0.25">
      <c r="B12" s="58"/>
      <c r="C12" s="59"/>
      <c r="D12" s="44" t="s">
        <v>112</v>
      </c>
      <c r="E12" s="60" t="s">
        <v>116</v>
      </c>
      <c r="F12" s="44" t="s">
        <v>112</v>
      </c>
      <c r="G12" s="83" t="s">
        <v>126</v>
      </c>
      <c r="H12" s="93">
        <v>9215578.4800000004</v>
      </c>
      <c r="I12" s="68">
        <v>14357620.5</v>
      </c>
      <c r="J12" s="61">
        <f t="shared" si="0"/>
        <v>23573198.98</v>
      </c>
      <c r="K12" s="78">
        <v>4103517.89</v>
      </c>
      <c r="L12" s="87">
        <v>863731.14</v>
      </c>
      <c r="M12" s="87">
        <v>863731.14</v>
      </c>
      <c r="N12" s="87">
        <v>863731.14</v>
      </c>
      <c r="O12" s="61">
        <f t="shared" si="1"/>
        <v>22709467.84</v>
      </c>
      <c r="P12" s="62">
        <f t="shared" si="2"/>
        <v>9.3725113607843746E-2</v>
      </c>
      <c r="Q12" s="62">
        <f t="shared" si="3"/>
        <v>3.6640387277637104E-2</v>
      </c>
      <c r="R12" s="64"/>
      <c r="S12" s="64">
        <f t="shared" si="4"/>
        <v>863731.14</v>
      </c>
      <c r="T12" s="64">
        <f t="shared" si="5"/>
        <v>1727462.28</v>
      </c>
      <c r="U12" s="64">
        <f t="shared" si="6"/>
        <v>1727462.28</v>
      </c>
      <c r="V12" s="64">
        <f t="shared" si="7"/>
        <v>863731.14</v>
      </c>
      <c r="W12" s="63">
        <v>49493967.280000001</v>
      </c>
      <c r="X12" s="63">
        <v>49493967.280000001</v>
      </c>
      <c r="Y12" s="85">
        <v>48781949.390000001</v>
      </c>
      <c r="Z12" s="78">
        <f t="shared" si="8"/>
        <v>5830980.1699999999</v>
      </c>
      <c r="AA12" s="91">
        <f t="shared" si="9"/>
        <v>1727462.28</v>
      </c>
      <c r="AB12" s="64">
        <v>510225.66</v>
      </c>
      <c r="AC12" s="64">
        <v>510225.66</v>
      </c>
      <c r="AF12" s="63">
        <v>7630670.4500000002</v>
      </c>
      <c r="AG12" s="63">
        <v>4111052.11</v>
      </c>
      <c r="AH12" s="63">
        <v>4111052.11</v>
      </c>
      <c r="AI12" s="63">
        <v>4093322.31</v>
      </c>
    </row>
    <row r="13" spans="2:35" s="63" customFormat="1" ht="15" x14ac:dyDescent="0.25">
      <c r="B13" s="58"/>
      <c r="C13" s="59"/>
      <c r="D13" s="44" t="s">
        <v>117</v>
      </c>
      <c r="E13" s="60" t="s">
        <v>118</v>
      </c>
      <c r="F13" s="44" t="s">
        <v>117</v>
      </c>
      <c r="G13" s="65" t="s">
        <v>126</v>
      </c>
      <c r="H13" s="93">
        <v>2408644.2799999998</v>
      </c>
      <c r="I13" s="68">
        <v>2609868.64</v>
      </c>
      <c r="J13" s="61">
        <f t="shared" si="0"/>
        <v>5018512.92</v>
      </c>
      <c r="K13" s="78">
        <v>1081565.47</v>
      </c>
      <c r="L13" s="87">
        <v>561614.82999999996</v>
      </c>
      <c r="M13" s="87">
        <v>561614.82999999996</v>
      </c>
      <c r="N13" s="74">
        <v>560248.84</v>
      </c>
      <c r="O13" s="61">
        <f t="shared" si="1"/>
        <v>4456898.09</v>
      </c>
      <c r="P13" s="62">
        <f t="shared" si="2"/>
        <v>0.23316636444132796</v>
      </c>
      <c r="Q13" s="62">
        <f t="shared" si="3"/>
        <v>0.11190861495281354</v>
      </c>
      <c r="R13" s="64"/>
      <c r="S13" s="64">
        <f t="shared" si="4"/>
        <v>560248.84</v>
      </c>
      <c r="T13" s="64">
        <f t="shared" si="5"/>
        <v>1123229.6599999999</v>
      </c>
      <c r="U13" s="64">
        <f t="shared" si="6"/>
        <v>1123229.6599999999</v>
      </c>
      <c r="V13" s="64">
        <f t="shared" si="7"/>
        <v>561614.82999999996</v>
      </c>
      <c r="W13" s="63">
        <v>50700438.890000001</v>
      </c>
      <c r="X13" s="63">
        <v>50700438.890000001</v>
      </c>
      <c r="Y13" s="85">
        <v>50700438.890000001</v>
      </c>
      <c r="Z13" s="78">
        <f t="shared" si="8"/>
        <v>2203429.1399999997</v>
      </c>
      <c r="AA13" s="91">
        <f t="shared" si="9"/>
        <v>1121863.67</v>
      </c>
      <c r="AB13" s="64">
        <v>591074.37</v>
      </c>
      <c r="AC13" s="64">
        <v>591074.37</v>
      </c>
      <c r="AF13" s="63">
        <v>2497532.88</v>
      </c>
      <c r="AG13" s="63">
        <v>2226570.3200000003</v>
      </c>
      <c r="AH13" s="63">
        <v>2226570.3200000003</v>
      </c>
      <c r="AI13" s="63">
        <v>2191428.7200000002</v>
      </c>
    </row>
    <row r="14" spans="2:35" s="63" customFormat="1" ht="15" x14ac:dyDescent="0.25">
      <c r="B14" s="58"/>
      <c r="C14" s="59"/>
      <c r="D14" s="44" t="s">
        <v>119</v>
      </c>
      <c r="E14" s="60" t="s">
        <v>91</v>
      </c>
      <c r="F14" s="44" t="s">
        <v>119</v>
      </c>
      <c r="G14" s="65" t="s">
        <v>128</v>
      </c>
      <c r="H14" s="93">
        <v>48296161.829999998</v>
      </c>
      <c r="I14" s="68">
        <f>47504769.96-1583472.63</f>
        <v>45921297.329999998</v>
      </c>
      <c r="J14" s="61">
        <f t="shared" si="0"/>
        <v>94217459.159999996</v>
      </c>
      <c r="K14" s="78">
        <v>23291389.890000001</v>
      </c>
      <c r="L14" s="87">
        <v>9798961.3900000006</v>
      </c>
      <c r="M14" s="87">
        <v>9798961.3900000006</v>
      </c>
      <c r="N14" s="87">
        <v>9797279.3900000006</v>
      </c>
      <c r="O14" s="61">
        <f t="shared" si="1"/>
        <v>84418497.769999996</v>
      </c>
      <c r="P14" s="62">
        <f t="shared" si="2"/>
        <v>0.20289317036189833</v>
      </c>
      <c r="Q14" s="62">
        <f t="shared" si="3"/>
        <v>0.10400366850648576</v>
      </c>
      <c r="R14" s="64"/>
      <c r="S14" s="64">
        <f t="shared" si="4"/>
        <v>9797279.3900000006</v>
      </c>
      <c r="T14" s="64">
        <f t="shared" si="5"/>
        <v>19597922.780000001</v>
      </c>
      <c r="U14" s="64">
        <f t="shared" si="6"/>
        <v>19597922.780000001</v>
      </c>
      <c r="V14" s="64">
        <f t="shared" si="7"/>
        <v>9798961.3900000006</v>
      </c>
      <c r="W14" s="63">
        <v>3943868.57</v>
      </c>
      <c r="X14" s="63">
        <v>3943868.57</v>
      </c>
      <c r="Y14" s="85">
        <v>3895757.11</v>
      </c>
      <c r="Z14" s="78">
        <f t="shared" si="8"/>
        <v>42887630.670000002</v>
      </c>
      <c r="AA14" s="91">
        <f t="shared" si="9"/>
        <v>19596240.780000001</v>
      </c>
      <c r="AB14" s="64">
        <v>9578478.1099999994</v>
      </c>
      <c r="AC14" s="64">
        <v>9578478.1099999994</v>
      </c>
      <c r="AF14" s="63">
        <v>41888586.5</v>
      </c>
      <c r="AG14" s="63">
        <v>38618170.409999996</v>
      </c>
      <c r="AH14" s="63">
        <v>38618170.409999996</v>
      </c>
      <c r="AI14" s="63">
        <v>38434042.719999999</v>
      </c>
    </row>
    <row r="15" spans="2:35" s="63" customFormat="1" ht="15" x14ac:dyDescent="0.25">
      <c r="B15" s="58"/>
      <c r="C15" s="59"/>
      <c r="D15" s="44" t="s">
        <v>132</v>
      </c>
      <c r="E15" s="60" t="s">
        <v>92</v>
      </c>
      <c r="F15" s="44" t="s">
        <v>132</v>
      </c>
      <c r="G15" s="65" t="s">
        <v>128</v>
      </c>
      <c r="H15" s="93">
        <v>598931.1</v>
      </c>
      <c r="I15" s="68">
        <v>780731.1</v>
      </c>
      <c r="J15" s="61">
        <f t="shared" si="0"/>
        <v>1379662.2</v>
      </c>
      <c r="K15" s="78">
        <v>263743.28000000003</v>
      </c>
      <c r="L15" s="87">
        <v>160158.01999999999</v>
      </c>
      <c r="M15" s="87">
        <v>160158.01999999999</v>
      </c>
      <c r="N15" s="87">
        <v>160158.01999999999</v>
      </c>
      <c r="O15" s="61">
        <f t="shared" si="1"/>
        <v>1219504.18</v>
      </c>
      <c r="P15" s="62">
        <f t="shared" si="2"/>
        <v>0.26740641786676295</v>
      </c>
      <c r="Q15" s="62">
        <f t="shared" si="3"/>
        <v>0.11608495180921823</v>
      </c>
      <c r="R15" s="64"/>
      <c r="S15" s="64">
        <f t="shared" si="4"/>
        <v>160158.01999999999</v>
      </c>
      <c r="T15" s="64">
        <f t="shared" si="5"/>
        <v>320316.03999999998</v>
      </c>
      <c r="U15" s="64">
        <f t="shared" si="6"/>
        <v>320316.03999999998</v>
      </c>
      <c r="V15" s="64">
        <f t="shared" si="7"/>
        <v>160158.01999999999</v>
      </c>
      <c r="W15" s="63">
        <v>1214596.18</v>
      </c>
      <c r="X15" s="63">
        <v>1214596.18</v>
      </c>
      <c r="Y15" s="85">
        <v>1214041.47</v>
      </c>
      <c r="Z15" s="78">
        <f t="shared" si="8"/>
        <v>584059.32000000007</v>
      </c>
      <c r="AA15" s="91">
        <f t="shared" si="9"/>
        <v>320316.03999999998</v>
      </c>
      <c r="AB15" s="64">
        <v>187187.11</v>
      </c>
      <c r="AC15" s="64">
        <v>187187.11</v>
      </c>
      <c r="AF15" s="63">
        <v>671552.06</v>
      </c>
      <c r="AG15" s="63">
        <v>654797.79999999993</v>
      </c>
      <c r="AH15" s="63">
        <v>654797.79999999993</v>
      </c>
      <c r="AI15" s="63">
        <v>646499.85</v>
      </c>
    </row>
    <row r="16" spans="2:35" s="63" customFormat="1" ht="15" x14ac:dyDescent="0.25">
      <c r="B16" s="58"/>
      <c r="C16" s="59"/>
      <c r="D16" s="44" t="s">
        <v>131</v>
      </c>
      <c r="E16" s="60" t="s">
        <v>94</v>
      </c>
      <c r="F16" s="44" t="s">
        <v>131</v>
      </c>
      <c r="G16" s="65" t="s">
        <v>128</v>
      </c>
      <c r="H16" s="93">
        <v>14593313.279999999</v>
      </c>
      <c r="I16" s="68">
        <v>14699713.280000001</v>
      </c>
      <c r="J16" s="61">
        <f t="shared" si="0"/>
        <v>29293026.560000002</v>
      </c>
      <c r="K16" s="78">
        <v>6284266.1799999997</v>
      </c>
      <c r="L16" s="87">
        <v>3659738.91</v>
      </c>
      <c r="M16" s="87">
        <v>3659738.91</v>
      </c>
      <c r="N16" s="87">
        <v>3659738.91</v>
      </c>
      <c r="O16" s="61">
        <f t="shared" si="1"/>
        <v>25633287.650000002</v>
      </c>
      <c r="P16" s="62">
        <f t="shared" si="2"/>
        <v>0.25078190536864842</v>
      </c>
      <c r="Q16" s="62">
        <f t="shared" si="3"/>
        <v>0.12493549966589727</v>
      </c>
      <c r="R16" s="64"/>
      <c r="S16" s="64">
        <f t="shared" si="4"/>
        <v>3659738.91</v>
      </c>
      <c r="T16" s="64">
        <f t="shared" si="5"/>
        <v>7319477.8200000003</v>
      </c>
      <c r="U16" s="64">
        <f t="shared" si="6"/>
        <v>7319477.8200000003</v>
      </c>
      <c r="V16" s="64">
        <f t="shared" si="7"/>
        <v>3659738.91</v>
      </c>
      <c r="Y16" s="85"/>
      <c r="Z16" s="78">
        <f t="shared" si="8"/>
        <v>13603744</v>
      </c>
      <c r="AA16" s="91">
        <f t="shared" si="9"/>
        <v>7319477.8200000003</v>
      </c>
      <c r="AB16" s="64">
        <v>3329294.49</v>
      </c>
      <c r="AC16" s="64">
        <v>3329294.49</v>
      </c>
      <c r="AF16" s="63">
        <v>13486523.74</v>
      </c>
      <c r="AG16" s="63">
        <v>12853983.649999999</v>
      </c>
      <c r="AH16" s="63">
        <v>12853983.649999999</v>
      </c>
      <c r="AI16" s="63">
        <v>12831714.529999999</v>
      </c>
    </row>
    <row r="17" spans="1:35" s="63" customFormat="1" ht="15" x14ac:dyDescent="0.25">
      <c r="B17" s="58"/>
      <c r="C17" s="59"/>
      <c r="D17" s="44" t="s">
        <v>96</v>
      </c>
      <c r="E17" s="60" t="s">
        <v>95</v>
      </c>
      <c r="F17" s="44" t="s">
        <v>96</v>
      </c>
      <c r="G17" s="65" t="s">
        <v>128</v>
      </c>
      <c r="H17" s="93">
        <v>1282242.02</v>
      </c>
      <c r="I17" s="68">
        <v>315494.02</v>
      </c>
      <c r="J17" s="61">
        <f t="shared" si="0"/>
        <v>1597736.04</v>
      </c>
      <c r="K17" s="78">
        <v>970285.67</v>
      </c>
      <c r="L17" s="87">
        <v>200128.15</v>
      </c>
      <c r="M17" s="87">
        <v>200128.15</v>
      </c>
      <c r="N17" s="87">
        <v>181728.15</v>
      </c>
      <c r="O17" s="61">
        <f t="shared" si="1"/>
        <v>1397607.8900000001</v>
      </c>
      <c r="P17" s="62">
        <f t="shared" si="2"/>
        <v>0.15607673658986779</v>
      </c>
      <c r="Q17" s="62">
        <f t="shared" si="3"/>
        <v>0.12525732974014905</v>
      </c>
      <c r="R17" s="64"/>
      <c r="S17" s="64">
        <f t="shared" si="4"/>
        <v>181728.15</v>
      </c>
      <c r="T17" s="64">
        <f t="shared" si="5"/>
        <v>400256.3</v>
      </c>
      <c r="U17" s="64">
        <f t="shared" si="6"/>
        <v>400256.3</v>
      </c>
      <c r="V17" s="64">
        <f t="shared" si="7"/>
        <v>200128.15</v>
      </c>
      <c r="W17" s="63">
        <v>1702789.79</v>
      </c>
      <c r="X17" s="63">
        <v>1702789.79</v>
      </c>
      <c r="Y17" s="85">
        <v>1693069.79</v>
      </c>
      <c r="Z17" s="78">
        <f t="shared" si="8"/>
        <v>1352141.97</v>
      </c>
      <c r="AA17" s="91">
        <f t="shared" si="9"/>
        <v>381856.3</v>
      </c>
      <c r="AB17" s="64">
        <v>187335.42</v>
      </c>
      <c r="AC17" s="64">
        <v>187335.42</v>
      </c>
      <c r="AF17" s="63">
        <v>1542004.23</v>
      </c>
      <c r="AG17" s="63">
        <v>1088473.46</v>
      </c>
      <c r="AH17" s="63">
        <v>1088473.46</v>
      </c>
      <c r="AI17" s="63">
        <v>1060898.27</v>
      </c>
    </row>
    <row r="18" spans="1:35" s="63" customFormat="1" ht="15" x14ac:dyDescent="0.25">
      <c r="B18" s="58"/>
      <c r="C18" s="59"/>
      <c r="D18" s="44" t="s">
        <v>97</v>
      </c>
      <c r="E18" s="60" t="s">
        <v>98</v>
      </c>
      <c r="F18" s="44" t="s">
        <v>97</v>
      </c>
      <c r="G18" s="65" t="s">
        <v>126</v>
      </c>
      <c r="H18" s="93">
        <v>833688.1</v>
      </c>
      <c r="I18" s="68">
        <v>467508.1</v>
      </c>
      <c r="J18" s="61">
        <f t="shared" si="0"/>
        <v>1301196.2</v>
      </c>
      <c r="K18" s="78">
        <v>409455.97</v>
      </c>
      <c r="L18" s="87">
        <v>81029.23</v>
      </c>
      <c r="M18" s="87">
        <v>81029.23</v>
      </c>
      <c r="N18" s="87">
        <v>81029.23</v>
      </c>
      <c r="O18" s="61">
        <f t="shared" si="1"/>
        <v>1220166.97</v>
      </c>
      <c r="P18" s="62">
        <f t="shared" si="2"/>
        <v>9.7193698698590028E-2</v>
      </c>
      <c r="Q18" s="62">
        <f t="shared" si="3"/>
        <v>6.2272876296441688E-2</v>
      </c>
      <c r="R18" s="64"/>
      <c r="S18" s="64">
        <f t="shared" si="4"/>
        <v>81029.23</v>
      </c>
      <c r="T18" s="64">
        <f t="shared" si="5"/>
        <v>162058.46</v>
      </c>
      <c r="U18" s="64">
        <f t="shared" si="6"/>
        <v>162058.46</v>
      </c>
      <c r="V18" s="64">
        <f t="shared" si="7"/>
        <v>81029.23</v>
      </c>
      <c r="W18" s="63">
        <v>1288268.69</v>
      </c>
      <c r="X18" s="63">
        <v>1288268.69</v>
      </c>
      <c r="Y18" s="85">
        <v>1213198.28</v>
      </c>
      <c r="Z18" s="78">
        <f t="shared" si="8"/>
        <v>571514.42999999993</v>
      </c>
      <c r="AA18" s="91">
        <f t="shared" si="9"/>
        <v>162058.46</v>
      </c>
      <c r="AB18" s="64">
        <v>83015.33</v>
      </c>
      <c r="AC18" s="64">
        <v>83015.33</v>
      </c>
      <c r="AF18" s="63">
        <v>995534.74</v>
      </c>
      <c r="AG18" s="63">
        <v>541139.43999999994</v>
      </c>
      <c r="AH18" s="63">
        <v>541139.43999999994</v>
      </c>
      <c r="AI18" s="63">
        <v>540139.43999999994</v>
      </c>
    </row>
    <row r="19" spans="1:35" s="63" customFormat="1" ht="15" x14ac:dyDescent="0.25">
      <c r="B19" s="58"/>
      <c r="C19" s="59"/>
      <c r="D19" s="44" t="s">
        <v>99</v>
      </c>
      <c r="E19" s="60" t="s">
        <v>100</v>
      </c>
      <c r="F19" s="44" t="s">
        <v>99</v>
      </c>
      <c r="G19" s="65" t="s">
        <v>127</v>
      </c>
      <c r="H19" s="93">
        <v>6380989.6200000001</v>
      </c>
      <c r="I19" s="68">
        <v>5052990.5199999996</v>
      </c>
      <c r="J19" s="61">
        <f t="shared" si="0"/>
        <v>11433980.140000001</v>
      </c>
      <c r="K19" s="78">
        <v>2383270.0699999998</v>
      </c>
      <c r="L19" s="87">
        <v>764715.34</v>
      </c>
      <c r="M19" s="87">
        <v>764715.34</v>
      </c>
      <c r="N19" s="87">
        <v>764715.34</v>
      </c>
      <c r="O19" s="61">
        <f t="shared" si="1"/>
        <v>10669264.800000001</v>
      </c>
      <c r="P19" s="62">
        <f t="shared" si="2"/>
        <v>0.119842749407262</v>
      </c>
      <c r="Q19" s="62">
        <f t="shared" si="3"/>
        <v>6.6880940025841246E-2</v>
      </c>
      <c r="R19" s="64"/>
      <c r="S19" s="64">
        <f t="shared" si="4"/>
        <v>764715.34</v>
      </c>
      <c r="T19" s="64">
        <f t="shared" si="5"/>
        <v>1529430.68</v>
      </c>
      <c r="U19" s="64">
        <f t="shared" si="6"/>
        <v>1529430.68</v>
      </c>
      <c r="V19" s="64">
        <f t="shared" si="7"/>
        <v>764715.34</v>
      </c>
      <c r="W19" s="63">
        <v>3957858.17</v>
      </c>
      <c r="X19" s="63">
        <v>3957858.17</v>
      </c>
      <c r="Y19" s="85">
        <v>3879266.77</v>
      </c>
      <c r="Z19" s="78">
        <f t="shared" si="8"/>
        <v>3912700.7499999995</v>
      </c>
      <c r="AA19" s="91">
        <f t="shared" si="9"/>
        <v>1529430.68</v>
      </c>
      <c r="AB19" s="64">
        <v>220368.51</v>
      </c>
      <c r="AC19" s="64">
        <v>220368.51</v>
      </c>
      <c r="AF19" s="63">
        <v>2524679.0699999998</v>
      </c>
      <c r="AG19" s="63">
        <v>1552174.0699999998</v>
      </c>
      <c r="AH19" s="63">
        <v>1552174.0699999998</v>
      </c>
      <c r="AI19" s="63">
        <v>1395811.46</v>
      </c>
    </row>
    <row r="20" spans="1:35" s="63" customFormat="1" ht="15" x14ac:dyDescent="0.25">
      <c r="B20" s="58"/>
      <c r="C20" s="59"/>
      <c r="D20" s="44" t="s">
        <v>102</v>
      </c>
      <c r="E20" s="60" t="s">
        <v>103</v>
      </c>
      <c r="F20" s="44" t="s">
        <v>102</v>
      </c>
      <c r="G20" s="60" t="s">
        <v>129</v>
      </c>
      <c r="H20" s="93">
        <v>4889527.25</v>
      </c>
      <c r="I20" s="68">
        <v>2383453.0499999998</v>
      </c>
      <c r="J20" s="61">
        <f t="shared" si="0"/>
        <v>7272980.2999999998</v>
      </c>
      <c r="K20" s="78">
        <v>1553469.31</v>
      </c>
      <c r="L20" s="87">
        <v>447750.57</v>
      </c>
      <c r="M20" s="87">
        <v>447750.57</v>
      </c>
      <c r="N20" s="87">
        <v>447750.57</v>
      </c>
      <c r="O20" s="61">
        <f t="shared" si="1"/>
        <v>6825229.7299999995</v>
      </c>
      <c r="P20" s="62">
        <f t="shared" si="2"/>
        <v>9.1573386772719187E-2</v>
      </c>
      <c r="Q20" s="62">
        <f t="shared" si="3"/>
        <v>6.1563561501740909E-2</v>
      </c>
      <c r="R20" s="64"/>
      <c r="S20" s="64">
        <f t="shared" si="4"/>
        <v>447750.57</v>
      </c>
      <c r="T20" s="64">
        <f t="shared" si="5"/>
        <v>895501.14</v>
      </c>
      <c r="U20" s="64">
        <f t="shared" si="6"/>
        <v>895501.14</v>
      </c>
      <c r="V20" s="64">
        <f t="shared" si="7"/>
        <v>447750.57</v>
      </c>
      <c r="W20" s="63">
        <v>5696035.3600000003</v>
      </c>
      <c r="X20" s="63">
        <v>5696035.3600000003</v>
      </c>
      <c r="Y20" s="85">
        <v>5591757.4900000002</v>
      </c>
      <c r="Z20" s="78">
        <f t="shared" si="8"/>
        <v>2448970.4500000002</v>
      </c>
      <c r="AA20" s="91">
        <f t="shared" si="9"/>
        <v>895501.14</v>
      </c>
      <c r="AB20" s="64">
        <v>635096.01</v>
      </c>
      <c r="AC20" s="64">
        <v>635096.01</v>
      </c>
      <c r="AF20" s="63">
        <v>2557149.61</v>
      </c>
      <c r="AG20" s="63">
        <v>2267266.44</v>
      </c>
      <c r="AH20" s="63">
        <v>2267266.44</v>
      </c>
      <c r="AI20" s="63">
        <v>2251161.67</v>
      </c>
    </row>
    <row r="21" spans="1:35" s="63" customFormat="1" ht="15" x14ac:dyDescent="0.25">
      <c r="B21" s="58"/>
      <c r="C21" s="59"/>
      <c r="D21" s="44" t="s">
        <v>104</v>
      </c>
      <c r="E21" s="60" t="s">
        <v>105</v>
      </c>
      <c r="F21" s="44" t="s">
        <v>104</v>
      </c>
      <c r="G21" s="60" t="s">
        <v>129</v>
      </c>
      <c r="H21" s="93">
        <v>242890.27</v>
      </c>
      <c r="I21" s="68">
        <v>345740.27</v>
      </c>
      <c r="J21" s="61">
        <f t="shared" si="0"/>
        <v>588630.54</v>
      </c>
      <c r="K21" s="78">
        <v>98386.98</v>
      </c>
      <c r="L21" s="87">
        <v>63438.06</v>
      </c>
      <c r="M21" s="87">
        <v>63438.06</v>
      </c>
      <c r="N21" s="87">
        <v>63438.06</v>
      </c>
      <c r="O21" s="61">
        <f t="shared" si="1"/>
        <v>525192.48</v>
      </c>
      <c r="P21" s="62">
        <f t="shared" si="2"/>
        <v>0.2611799146997531</v>
      </c>
      <c r="Q21" s="62">
        <f t="shared" si="3"/>
        <v>0.10777228785988575</v>
      </c>
      <c r="R21" s="64"/>
      <c r="S21" s="64">
        <f t="shared" si="4"/>
        <v>63438.06</v>
      </c>
      <c r="T21" s="64">
        <f t="shared" si="5"/>
        <v>126876.12</v>
      </c>
      <c r="U21" s="64">
        <f t="shared" si="6"/>
        <v>126876.12</v>
      </c>
      <c r="V21" s="64">
        <f t="shared" si="7"/>
        <v>63438.06</v>
      </c>
      <c r="W21" s="63">
        <v>373358.68</v>
      </c>
      <c r="X21" s="63">
        <v>373358.68</v>
      </c>
      <c r="Y21" s="85">
        <v>367442.68</v>
      </c>
      <c r="Z21" s="78">
        <f t="shared" si="8"/>
        <v>225263.09999999998</v>
      </c>
      <c r="AA21" s="91">
        <f t="shared" si="9"/>
        <v>126876.12</v>
      </c>
      <c r="AB21" s="64">
        <v>65236.94</v>
      </c>
      <c r="AC21" s="64">
        <v>65236.94</v>
      </c>
      <c r="AF21" s="63">
        <v>257473.85</v>
      </c>
      <c r="AG21" s="63">
        <v>244569.41</v>
      </c>
      <c r="AH21" s="63">
        <v>244569.41</v>
      </c>
      <c r="AI21" s="63">
        <v>236863.12</v>
      </c>
    </row>
    <row r="22" spans="1:35" s="63" customFormat="1" ht="15" x14ac:dyDescent="0.25">
      <c r="B22" s="58"/>
      <c r="C22" s="59"/>
      <c r="D22" s="44" t="s">
        <v>123</v>
      </c>
      <c r="E22" s="60" t="s">
        <v>120</v>
      </c>
      <c r="F22" s="44" t="s">
        <v>123</v>
      </c>
      <c r="G22" s="60" t="s">
        <v>127</v>
      </c>
      <c r="H22" s="93">
        <v>689011.66</v>
      </c>
      <c r="I22" s="68">
        <v>575891.55000000005</v>
      </c>
      <c r="J22" s="61">
        <f t="shared" si="0"/>
        <v>1264903.21</v>
      </c>
      <c r="K22" s="78">
        <v>169130.93</v>
      </c>
      <c r="L22" s="87">
        <v>70229.02</v>
      </c>
      <c r="M22" s="87">
        <v>70229.02</v>
      </c>
      <c r="N22" s="87">
        <v>70229.02</v>
      </c>
      <c r="O22" s="61">
        <f t="shared" si="1"/>
        <v>1194674.19</v>
      </c>
      <c r="P22" s="62">
        <f t="shared" si="2"/>
        <v>0.10192718654427416</v>
      </c>
      <c r="Q22" s="62">
        <f t="shared" si="3"/>
        <v>5.5521260002178351E-2</v>
      </c>
      <c r="R22" s="64"/>
      <c r="S22" s="64">
        <f t="shared" si="4"/>
        <v>70229.02</v>
      </c>
      <c r="T22" s="64">
        <f t="shared" si="5"/>
        <v>140458.04</v>
      </c>
      <c r="U22" s="64">
        <f t="shared" si="6"/>
        <v>140458.04</v>
      </c>
      <c r="V22" s="64">
        <f t="shared" si="7"/>
        <v>70229.02</v>
      </c>
      <c r="Y22" s="85"/>
      <c r="Z22" s="78">
        <f t="shared" si="8"/>
        <v>309588.97000000003</v>
      </c>
      <c r="AA22" s="91">
        <f t="shared" si="9"/>
        <v>140458.04</v>
      </c>
      <c r="AB22" s="64">
        <v>155258.82</v>
      </c>
      <c r="AC22" s="64">
        <v>155258.82</v>
      </c>
      <c r="AF22" s="63">
        <v>1036792.81</v>
      </c>
      <c r="AG22" s="63">
        <v>876477.82</v>
      </c>
      <c r="AH22" s="63">
        <v>876477.82</v>
      </c>
      <c r="AI22" s="63">
        <v>821468.98</v>
      </c>
    </row>
    <row r="23" spans="1:35" s="63" customFormat="1" ht="15" x14ac:dyDescent="0.25">
      <c r="B23" s="58"/>
      <c r="C23" s="59"/>
      <c r="D23" s="44" t="s">
        <v>124</v>
      </c>
      <c r="E23" s="60" t="s">
        <v>121</v>
      </c>
      <c r="F23" s="44" t="s">
        <v>124</v>
      </c>
      <c r="G23" s="60" t="s">
        <v>130</v>
      </c>
      <c r="H23" s="93">
        <v>4421654</v>
      </c>
      <c r="I23" s="68">
        <v>5252703.8899999997</v>
      </c>
      <c r="J23" s="61">
        <f t="shared" si="0"/>
        <v>9674357.8900000006</v>
      </c>
      <c r="K23" s="78">
        <v>3167063.69</v>
      </c>
      <c r="L23" s="87">
        <v>1081482.6100000001</v>
      </c>
      <c r="M23" s="87">
        <v>1081482.6100000001</v>
      </c>
      <c r="N23" s="87">
        <v>1081482.6100000001</v>
      </c>
      <c r="O23" s="61">
        <f t="shared" si="1"/>
        <v>8592875.2800000012</v>
      </c>
      <c r="P23" s="62">
        <f t="shared" si="2"/>
        <v>0.24458779678373752</v>
      </c>
      <c r="Q23" s="62">
        <f t="shared" si="3"/>
        <v>0.1117885674994395</v>
      </c>
      <c r="R23" s="64"/>
      <c r="S23" s="64">
        <f t="shared" si="4"/>
        <v>1081482.6100000001</v>
      </c>
      <c r="T23" s="64">
        <f t="shared" si="5"/>
        <v>2162965.2200000002</v>
      </c>
      <c r="U23" s="64">
        <f t="shared" si="6"/>
        <v>2162965.2200000002</v>
      </c>
      <c r="V23" s="64">
        <f t="shared" si="7"/>
        <v>1081482.6100000001</v>
      </c>
      <c r="Y23" s="85"/>
      <c r="Z23" s="78">
        <f t="shared" si="8"/>
        <v>5330028.91</v>
      </c>
      <c r="AA23" s="91">
        <f t="shared" si="9"/>
        <v>2162965.2200000002</v>
      </c>
      <c r="AB23" s="64">
        <v>1530148.12</v>
      </c>
      <c r="AC23" s="64">
        <v>1530148.12</v>
      </c>
      <c r="AF23" s="63">
        <v>6929871.8399999999</v>
      </c>
      <c r="AG23" s="63">
        <v>6207431.4800000004</v>
      </c>
      <c r="AH23" s="63">
        <v>6207431.4800000004</v>
      </c>
      <c r="AI23" s="63">
        <v>6168584.54</v>
      </c>
    </row>
    <row r="24" spans="1:35" s="63" customFormat="1" ht="15" x14ac:dyDescent="0.25">
      <c r="B24" s="58"/>
      <c r="C24" s="59"/>
      <c r="D24" s="44" t="s">
        <v>125</v>
      </c>
      <c r="E24" s="60" t="s">
        <v>122</v>
      </c>
      <c r="F24" s="44" t="s">
        <v>125</v>
      </c>
      <c r="G24" s="60" t="s">
        <v>129</v>
      </c>
      <c r="H24" s="93">
        <v>2229408.4900000002</v>
      </c>
      <c r="I24" s="68">
        <v>1788080.44</v>
      </c>
      <c r="J24" s="61">
        <f t="shared" si="0"/>
        <v>4017488.93</v>
      </c>
      <c r="K24" s="78">
        <v>1046034.25</v>
      </c>
      <c r="L24" s="87">
        <v>351227.46</v>
      </c>
      <c r="M24" s="87">
        <v>351227.46</v>
      </c>
      <c r="N24" s="87">
        <v>350672.5</v>
      </c>
      <c r="O24" s="61">
        <f t="shared" si="1"/>
        <v>3666261.47</v>
      </c>
      <c r="P24" s="62">
        <f t="shared" si="2"/>
        <v>0.15754289156761936</v>
      </c>
      <c r="Q24" s="62">
        <f t="shared" si="3"/>
        <v>8.7424624216699456E-2</v>
      </c>
      <c r="R24" s="64"/>
      <c r="S24" s="64">
        <f t="shared" si="4"/>
        <v>350672.5</v>
      </c>
      <c r="T24" s="64">
        <f t="shared" si="5"/>
        <v>702454.92</v>
      </c>
      <c r="U24" s="64">
        <f t="shared" si="6"/>
        <v>702454.92</v>
      </c>
      <c r="V24" s="64">
        <f t="shared" si="7"/>
        <v>351227.46</v>
      </c>
      <c r="Y24" s="85"/>
      <c r="Z24" s="78">
        <f t="shared" si="8"/>
        <v>1747934.21</v>
      </c>
      <c r="AA24" s="91">
        <f t="shared" si="9"/>
        <v>701899.96</v>
      </c>
      <c r="AB24" s="64">
        <v>373926.29</v>
      </c>
      <c r="AC24" s="64">
        <v>373926.29</v>
      </c>
      <c r="AF24" s="63">
        <v>1888429.99</v>
      </c>
      <c r="AG24" s="63">
        <v>1596017.39</v>
      </c>
      <c r="AH24" s="63">
        <v>1596017.39</v>
      </c>
      <c r="AI24" s="63">
        <v>1571405.46</v>
      </c>
    </row>
    <row r="25" spans="1:35" s="63" customFormat="1" ht="15" x14ac:dyDescent="0.25">
      <c r="B25" s="58"/>
      <c r="C25" s="59"/>
      <c r="D25" t="s">
        <v>137</v>
      </c>
      <c r="E25" s="65" t="s">
        <v>122</v>
      </c>
      <c r="F25" t="s">
        <v>137</v>
      </c>
      <c r="G25" s="65" t="s">
        <v>128</v>
      </c>
      <c r="H25" s="93">
        <v>761870.39</v>
      </c>
      <c r="I25" s="68">
        <v>691870.39</v>
      </c>
      <c r="J25" s="61">
        <f t="shared" si="0"/>
        <v>1453740.78</v>
      </c>
      <c r="K25" s="78">
        <v>256004.98</v>
      </c>
      <c r="L25" s="87">
        <v>1573.18</v>
      </c>
      <c r="M25" s="87">
        <v>1573.18</v>
      </c>
      <c r="N25" s="87">
        <v>1573.18</v>
      </c>
      <c r="O25" s="61">
        <f t="shared" si="1"/>
        <v>1452167.6</v>
      </c>
      <c r="P25" s="62">
        <f t="shared" si="2"/>
        <v>2.0648919037265642E-3</v>
      </c>
      <c r="Q25" s="62">
        <f t="shared" si="3"/>
        <v>1.082159915745089E-3</v>
      </c>
      <c r="R25" s="64"/>
      <c r="S25" s="64">
        <f t="shared" si="4"/>
        <v>1573.18</v>
      </c>
      <c r="T25" s="64">
        <f t="shared" si="5"/>
        <v>3146.36</v>
      </c>
      <c r="U25" s="64">
        <f t="shared" si="6"/>
        <v>3146.36</v>
      </c>
      <c r="V25" s="64">
        <f t="shared" si="7"/>
        <v>1573.18</v>
      </c>
      <c r="W25" s="63">
        <v>0</v>
      </c>
      <c r="X25" s="63">
        <v>0</v>
      </c>
      <c r="Y25" s="85">
        <v>0</v>
      </c>
      <c r="Z25" s="78">
        <f t="shared" si="8"/>
        <v>259151.34</v>
      </c>
      <c r="AA25" s="91">
        <f t="shared" si="9"/>
        <v>3146.36</v>
      </c>
      <c r="AB25" s="64">
        <v>0</v>
      </c>
      <c r="AC25" s="64">
        <v>373926.29</v>
      </c>
      <c r="AF25" s="63">
        <v>13373150.060000001</v>
      </c>
      <c r="AG25" s="63">
        <v>0</v>
      </c>
      <c r="AH25" s="63">
        <v>0</v>
      </c>
      <c r="AI25" s="63">
        <v>0</v>
      </c>
    </row>
    <row r="26" spans="1:35" s="63" customFormat="1" ht="15" x14ac:dyDescent="0.25">
      <c r="B26" s="58"/>
      <c r="C26" s="59"/>
      <c r="D26" t="s">
        <v>139</v>
      </c>
      <c r="E26" s="65" t="s">
        <v>106</v>
      </c>
      <c r="F26" t="s">
        <v>139</v>
      </c>
      <c r="G26" s="65" t="s">
        <v>128</v>
      </c>
      <c r="H26" s="93"/>
      <c r="I26" s="68">
        <v>2034555.35</v>
      </c>
      <c r="J26" s="119">
        <f t="shared" si="0"/>
        <v>2034555.35</v>
      </c>
      <c r="K26" s="78">
        <v>0</v>
      </c>
      <c r="L26" s="87">
        <v>0</v>
      </c>
      <c r="M26" s="87">
        <v>0</v>
      </c>
      <c r="N26" s="87">
        <v>0</v>
      </c>
      <c r="O26" s="61">
        <f t="shared" si="1"/>
        <v>2034555.35</v>
      </c>
      <c r="P26" s="62">
        <v>0</v>
      </c>
      <c r="Q26" s="62">
        <f>+L26/J26</f>
        <v>0</v>
      </c>
      <c r="R26" s="64"/>
      <c r="S26" s="64"/>
      <c r="T26" s="64"/>
      <c r="U26" s="64"/>
      <c r="V26" s="64"/>
      <c r="Y26" s="94"/>
      <c r="Z26" s="78"/>
      <c r="AA26" s="91"/>
      <c r="AB26" s="64"/>
      <c r="AC26" s="64"/>
    </row>
    <row r="27" spans="1:35" s="23" customFormat="1" x14ac:dyDescent="0.2">
      <c r="A27" s="20"/>
      <c r="B27" s="21"/>
      <c r="C27" s="136" t="s">
        <v>44</v>
      </c>
      <c r="D27" s="137"/>
      <c r="E27" s="22"/>
      <c r="F27" s="22"/>
      <c r="G27" s="22"/>
      <c r="H27" s="84">
        <f>+SUM(H10:H26)</f>
        <v>133813407.55999997</v>
      </c>
      <c r="I27" s="84">
        <f>+SUM(I10:I26)</f>
        <v>108266887.40999995</v>
      </c>
      <c r="J27" s="84">
        <f>+SUM(J10:J26)</f>
        <v>242080294.96999997</v>
      </c>
      <c r="K27" s="84">
        <f>+SUM(K10:K26)</f>
        <v>50978155.139999993</v>
      </c>
      <c r="L27" s="84">
        <f t="shared" ref="L27:O27" si="10">+SUM(L10:L26)</f>
        <v>20852001.209999997</v>
      </c>
      <c r="M27" s="84">
        <f t="shared" si="10"/>
        <v>20852001.209999997</v>
      </c>
      <c r="N27" s="84">
        <f t="shared" si="10"/>
        <v>20514968.679999996</v>
      </c>
      <c r="O27" s="84">
        <f t="shared" si="10"/>
        <v>221228293.75999999</v>
      </c>
      <c r="P27" s="151"/>
      <c r="Q27" s="152"/>
      <c r="R27" s="55"/>
      <c r="S27" s="55">
        <f t="shared" ref="S27:AC27" si="11">+SUM(S10:S25)</f>
        <v>20514968.679999996</v>
      </c>
      <c r="T27" s="55">
        <f t="shared" si="11"/>
        <v>41704002.419999994</v>
      </c>
      <c r="U27" s="55">
        <f t="shared" si="11"/>
        <v>41704002.419999994</v>
      </c>
      <c r="V27" s="55">
        <f t="shared" si="11"/>
        <v>20852001.209999997</v>
      </c>
      <c r="W27" s="55">
        <f t="shared" si="11"/>
        <v>152367066.06</v>
      </c>
      <c r="X27" s="55">
        <f t="shared" si="11"/>
        <v>152367066.06</v>
      </c>
      <c r="Y27" s="55">
        <f t="shared" si="11"/>
        <v>151107156.31000003</v>
      </c>
      <c r="Z27" s="84">
        <f t="shared" si="11"/>
        <v>92345125.030000001</v>
      </c>
      <c r="AA27" s="45">
        <f t="shared" si="11"/>
        <v>41366969.889999993</v>
      </c>
      <c r="AB27" s="84">
        <f t="shared" si="11"/>
        <v>20017329.420000002</v>
      </c>
      <c r="AC27" s="84">
        <f t="shared" si="11"/>
        <v>20031094.610000003</v>
      </c>
      <c r="AD27" s="55"/>
      <c r="AF27" s="84">
        <f>+SUM(AF10:AF25)</f>
        <v>124192598.83999999</v>
      </c>
      <c r="AG27" s="84">
        <f>+SUM(AG10:AG25)</f>
        <v>85870212.089999959</v>
      </c>
      <c r="AH27" s="84">
        <f>+SUM(AH10:AH25)</f>
        <v>85870212.089999959</v>
      </c>
      <c r="AI27" s="84">
        <f>+SUM(AI10:AI25)</f>
        <v>84123530.569999993</v>
      </c>
    </row>
    <row r="28" spans="1:35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76"/>
      <c r="M28" s="1"/>
      <c r="N28" s="76"/>
      <c r="O28" s="1"/>
    </row>
    <row r="29" spans="1:35" x14ac:dyDescent="0.2">
      <c r="B29" s="24" t="s">
        <v>45</v>
      </c>
      <c r="G29" s="1"/>
      <c r="H29" s="1"/>
      <c r="I29" s="1"/>
      <c r="J29" s="1"/>
      <c r="K29" s="1"/>
      <c r="L29" s="76"/>
      <c r="M29" s="1"/>
      <c r="N29" s="76"/>
      <c r="O29" s="1"/>
    </row>
    <row r="30" spans="1:35" x14ac:dyDescent="0.2">
      <c r="H30" s="54"/>
      <c r="N30" s="54"/>
    </row>
    <row r="31" spans="1:35" x14ac:dyDescent="0.2">
      <c r="H31" s="54"/>
    </row>
    <row r="32" spans="1:35" x14ac:dyDescent="0.2">
      <c r="D32" s="25"/>
    </row>
    <row r="33" spans="4:15" x14ac:dyDescent="0.2">
      <c r="D33" s="26" t="s">
        <v>88</v>
      </c>
      <c r="H33" s="138" t="s">
        <v>107</v>
      </c>
      <c r="I33" s="138"/>
      <c r="J33" s="138"/>
      <c r="K33" s="138"/>
      <c r="L33" s="138"/>
      <c r="M33" s="138"/>
      <c r="N33" s="138"/>
      <c r="O33" s="138"/>
    </row>
    <row r="34" spans="4:15" x14ac:dyDescent="0.2">
      <c r="D34" s="26" t="s">
        <v>87</v>
      </c>
      <c r="H34" s="153" t="s">
        <v>89</v>
      </c>
      <c r="I34" s="153"/>
      <c r="J34" s="153"/>
      <c r="K34" s="153"/>
      <c r="L34" s="153"/>
      <c r="M34" s="153"/>
      <c r="N34" s="153"/>
      <c r="O34" s="153"/>
    </row>
    <row r="36" spans="4:15" hidden="1" x14ac:dyDescent="0.2">
      <c r="H36" s="54"/>
    </row>
    <row r="37" spans="4:15" hidden="1" x14ac:dyDescent="0.2">
      <c r="G37" s="60"/>
      <c r="H37" s="54"/>
    </row>
    <row r="38" spans="4:15" hidden="1" x14ac:dyDescent="0.2">
      <c r="G38" s="60" t="s">
        <v>90</v>
      </c>
      <c r="H38" s="54">
        <f t="shared" ref="H38:O38" si="12">+H10+H14+H17+H18</f>
        <v>86122427.87999998</v>
      </c>
      <c r="I38" s="54">
        <f t="shared" si="12"/>
        <v>56602177.57</v>
      </c>
      <c r="J38" s="54">
        <f t="shared" si="12"/>
        <v>142724605.44999996</v>
      </c>
      <c r="K38" s="54">
        <f t="shared" si="12"/>
        <v>30122713.690000001</v>
      </c>
      <c r="L38" s="54">
        <f t="shared" si="12"/>
        <v>12635386.350000001</v>
      </c>
      <c r="M38" s="54">
        <f t="shared" si="12"/>
        <v>12635386.350000001</v>
      </c>
      <c r="N38" s="54">
        <f t="shared" si="12"/>
        <v>12300424.770000001</v>
      </c>
      <c r="O38" s="54">
        <f t="shared" si="12"/>
        <v>130089219.09999999</v>
      </c>
    </row>
    <row r="39" spans="4:15" hidden="1" x14ac:dyDescent="0.2">
      <c r="G39" s="60" t="s">
        <v>91</v>
      </c>
    </row>
    <row r="40" spans="4:15" hidden="1" x14ac:dyDescent="0.2">
      <c r="G40" s="60" t="s">
        <v>92</v>
      </c>
      <c r="H40" s="54">
        <f t="shared" ref="H40:O40" si="13">+H11</f>
        <v>1259160.8600000001</v>
      </c>
      <c r="I40" s="54">
        <f t="shared" si="13"/>
        <v>1091490.8600000001</v>
      </c>
      <c r="J40" s="54">
        <f t="shared" si="13"/>
        <v>2350651.7200000002</v>
      </c>
      <c r="K40" s="54">
        <f t="shared" si="13"/>
        <v>448988.42</v>
      </c>
      <c r="L40" s="54">
        <f t="shared" si="13"/>
        <v>190955.72</v>
      </c>
      <c r="M40" s="54">
        <f t="shared" si="13"/>
        <v>190955.72</v>
      </c>
      <c r="N40" s="54">
        <f t="shared" si="13"/>
        <v>190805.72</v>
      </c>
      <c r="O40" s="54">
        <f t="shared" si="13"/>
        <v>2159696</v>
      </c>
    </row>
    <row r="41" spans="4:15" hidden="1" x14ac:dyDescent="0.2">
      <c r="G41" s="60" t="s">
        <v>93</v>
      </c>
      <c r="I41" s="54"/>
    </row>
    <row r="42" spans="4:15" hidden="1" x14ac:dyDescent="0.2">
      <c r="G42" s="60" t="s">
        <v>94</v>
      </c>
      <c r="H42" s="54" t="e">
        <f>+H12+H13+H15+H19+#REF!+H20+H21+H25</f>
        <v>#REF!</v>
      </c>
      <c r="I42" s="54" t="e">
        <f>+I12+I13+I15+I19+#REF!+I20+I21+I25</f>
        <v>#REF!</v>
      </c>
      <c r="J42" s="54" t="e">
        <f>+J12+J13+J15+J19+#REF!+J20+J21+J25</f>
        <v>#REF!</v>
      </c>
      <c r="K42" s="54" t="e">
        <f>+K12+K13+K15+K19+#REF!+K20+K21+K25</f>
        <v>#REF!</v>
      </c>
      <c r="L42" s="54" t="e">
        <f>+L12+L13+L15+L19+#REF!+L20+L21+L25</f>
        <v>#REF!</v>
      </c>
      <c r="M42" s="54" t="e">
        <f>+M12+M13+M15+M19+#REF!+M20+M21+M25</f>
        <v>#REF!</v>
      </c>
      <c r="N42" s="54" t="e">
        <f>+N12+N13+N15+N19+#REF!+N20+N21+N25</f>
        <v>#REF!</v>
      </c>
      <c r="O42" s="54" t="e">
        <f>+O12+O13+O15+O19+#REF!+O20+O21+O25</f>
        <v>#REF!</v>
      </c>
    </row>
    <row r="43" spans="4:15" hidden="1" x14ac:dyDescent="0.2">
      <c r="G43" s="60" t="s">
        <v>95</v>
      </c>
    </row>
    <row r="44" spans="4:15" hidden="1" x14ac:dyDescent="0.2">
      <c r="G44" s="60" t="s">
        <v>98</v>
      </c>
      <c r="H44" s="54" t="e">
        <f>+H38+H40+H42</f>
        <v>#REF!</v>
      </c>
      <c r="I44" s="54" t="e">
        <f t="shared" ref="I44:O44" si="14">+I38+I40+I42</f>
        <v>#REF!</v>
      </c>
      <c r="J44" s="54" t="e">
        <f t="shared" si="14"/>
        <v>#REF!</v>
      </c>
      <c r="K44" s="54" t="e">
        <f t="shared" si="14"/>
        <v>#REF!</v>
      </c>
      <c r="L44" s="54" t="e">
        <f t="shared" si="14"/>
        <v>#REF!</v>
      </c>
      <c r="M44" s="54" t="e">
        <f t="shared" si="14"/>
        <v>#REF!</v>
      </c>
      <c r="N44" s="54" t="e">
        <f t="shared" si="14"/>
        <v>#REF!</v>
      </c>
      <c r="O44" s="54" t="e">
        <f t="shared" si="14"/>
        <v>#REF!</v>
      </c>
    </row>
    <row r="45" spans="4:15" hidden="1" x14ac:dyDescent="0.2">
      <c r="G45" s="60" t="s">
        <v>100</v>
      </c>
    </row>
    <row r="46" spans="4:15" hidden="1" x14ac:dyDescent="0.2">
      <c r="G46" s="60" t="s">
        <v>101</v>
      </c>
    </row>
    <row r="47" spans="4:15" hidden="1" x14ac:dyDescent="0.2">
      <c r="G47" s="60" t="s">
        <v>103</v>
      </c>
    </row>
    <row r="48" spans="4:15" hidden="1" x14ac:dyDescent="0.2">
      <c r="G48" s="60" t="s">
        <v>105</v>
      </c>
      <c r="H48" s="54">
        <f t="shared" ref="H48:O48" si="15">+H11</f>
        <v>1259160.8600000001</v>
      </c>
      <c r="I48" s="54">
        <f t="shared" si="15"/>
        <v>1091490.8600000001</v>
      </c>
      <c r="J48" s="54">
        <f t="shared" si="15"/>
        <v>2350651.7200000002</v>
      </c>
      <c r="K48" s="54">
        <f t="shared" si="15"/>
        <v>448988.42</v>
      </c>
      <c r="L48" s="54">
        <f t="shared" si="15"/>
        <v>190955.72</v>
      </c>
      <c r="M48" s="54">
        <f t="shared" si="15"/>
        <v>190955.72</v>
      </c>
      <c r="N48" s="54">
        <f t="shared" si="15"/>
        <v>190805.72</v>
      </c>
      <c r="O48" s="54">
        <f t="shared" si="15"/>
        <v>2159696</v>
      </c>
    </row>
    <row r="49" spans="7:15" hidden="1" x14ac:dyDescent="0.2">
      <c r="G49" s="60" t="s">
        <v>106</v>
      </c>
    </row>
    <row r="50" spans="7:15" hidden="1" x14ac:dyDescent="0.2">
      <c r="H50" s="54" t="e">
        <f>+H14+H17+H18+H16+#REF!+H23</f>
        <v>#REF!</v>
      </c>
      <c r="I50" s="54" t="e">
        <f>+I10+I14+I17+I18+I16+#REF!+I23</f>
        <v>#REF!</v>
      </c>
      <c r="J50" s="54" t="e">
        <f>+J10+J14+J17+J18+J16+#REF!+J23</f>
        <v>#REF!</v>
      </c>
      <c r="K50" s="54" t="e">
        <f>+K10+K14+K17+K18+K16+#REF!+K23</f>
        <v>#REF!</v>
      </c>
      <c r="L50" s="54" t="e">
        <f>+L10+L14+L17+L18+L16+#REF!+L23</f>
        <v>#REF!</v>
      </c>
      <c r="M50" s="54" t="e">
        <f>+M10+M14+M17+M18+M16+#REF!+M23</f>
        <v>#REF!</v>
      </c>
      <c r="N50" s="54" t="e">
        <f>+N10+N14+N17+N18+N16+#REF!+N23</f>
        <v>#REF!</v>
      </c>
      <c r="O50" s="54" t="e">
        <f>+O10+O14+O17+O18+O16+#REF!+O23</f>
        <v>#REF!</v>
      </c>
    </row>
    <row r="51" spans="7:15" hidden="1" x14ac:dyDescent="0.2"/>
    <row r="52" spans="7:15" hidden="1" x14ac:dyDescent="0.2">
      <c r="H52" s="54" t="e">
        <f>+H12+H13+H15+H19+#REF!+H20+H21+H25+H24+H22</f>
        <v>#REF!</v>
      </c>
      <c r="I52" s="54" t="e">
        <f>+I12+I13+I15+I19+#REF!+I20+I21+I25+I24+I22</f>
        <v>#REF!</v>
      </c>
      <c r="J52" s="54" t="e">
        <f>+J12+J13+J15+J19+#REF!+J20+J21+J25+J24+J22</f>
        <v>#REF!</v>
      </c>
      <c r="K52" s="54" t="e">
        <f>+K12+K13+K15+K19+#REF!+K20+K21+K25+K24+K22</f>
        <v>#REF!</v>
      </c>
      <c r="L52" s="54" t="e">
        <f>+L12+L13+L15+L19+#REF!+L20+L21+L25+L24+L22</f>
        <v>#REF!</v>
      </c>
      <c r="M52" s="54" t="e">
        <f>+M12+M13+M15+M19+#REF!+M20+M21+M25+M24+M22</f>
        <v>#REF!</v>
      </c>
      <c r="N52" s="54" t="e">
        <f>+N12+N13+N15+N19+#REF!+N20+N21+N25+N24+N22</f>
        <v>#REF!</v>
      </c>
      <c r="O52" s="54" t="e">
        <f>+O12+O13+O15+O19+#REF!+O20+O21+O25+O24+O22</f>
        <v>#REF!</v>
      </c>
    </row>
    <row r="53" spans="7:15" hidden="1" x14ac:dyDescent="0.2"/>
    <row r="54" spans="7:15" hidden="1" x14ac:dyDescent="0.2">
      <c r="H54" s="54" t="e">
        <f>+H48+H50+H52</f>
        <v>#REF!</v>
      </c>
      <c r="I54" s="54" t="e">
        <f t="shared" ref="I54:O54" si="16">+I48+I50+I52</f>
        <v>#REF!</v>
      </c>
      <c r="J54" s="54" t="e">
        <f t="shared" si="16"/>
        <v>#REF!</v>
      </c>
      <c r="K54" s="54" t="e">
        <f t="shared" si="16"/>
        <v>#REF!</v>
      </c>
      <c r="L54" s="54" t="e">
        <f t="shared" si="16"/>
        <v>#REF!</v>
      </c>
      <c r="M54" s="54" t="e">
        <f t="shared" si="16"/>
        <v>#REF!</v>
      </c>
      <c r="N54" s="54" t="e">
        <f t="shared" si="16"/>
        <v>#REF!</v>
      </c>
      <c r="O54" s="54" t="e">
        <f t="shared" si="16"/>
        <v>#REF!</v>
      </c>
    </row>
    <row r="55" spans="7:15" hidden="1" x14ac:dyDescent="0.2">
      <c r="H55" s="54" t="e">
        <f>+H27-H54</f>
        <v>#REF!</v>
      </c>
      <c r="I55" s="54" t="e">
        <f t="shared" ref="I55:O55" si="17">+I27-I54</f>
        <v>#REF!</v>
      </c>
      <c r="J55" s="54" t="e">
        <f t="shared" si="17"/>
        <v>#REF!</v>
      </c>
      <c r="K55" s="54" t="e">
        <f t="shared" si="17"/>
        <v>#REF!</v>
      </c>
      <c r="L55" s="54" t="e">
        <f t="shared" si="17"/>
        <v>#REF!</v>
      </c>
      <c r="M55" s="54" t="e">
        <f t="shared" si="17"/>
        <v>#REF!</v>
      </c>
      <c r="N55" s="54" t="e">
        <f t="shared" si="17"/>
        <v>#REF!</v>
      </c>
      <c r="O55" s="54" t="e">
        <f t="shared" si="17"/>
        <v>#REF!</v>
      </c>
    </row>
    <row r="56" spans="7:15" hidden="1" x14ac:dyDescent="0.2"/>
    <row r="57" spans="7:15" hidden="1" x14ac:dyDescent="0.2">
      <c r="H57" s="15">
        <v>74413983.709999993</v>
      </c>
    </row>
    <row r="58" spans="7:15" hidden="1" x14ac:dyDescent="0.2">
      <c r="H58" s="54" t="e">
        <f>+H52-H57</f>
        <v>#REF!</v>
      </c>
    </row>
    <row r="59" spans="7:15" hidden="1" x14ac:dyDescent="0.2"/>
    <row r="60" spans="7:15" hidden="1" x14ac:dyDescent="0.2"/>
    <row r="61" spans="7:15" hidden="1" x14ac:dyDescent="0.2"/>
    <row r="62" spans="7:15" hidden="1" x14ac:dyDescent="0.2"/>
    <row r="63" spans="7:15" hidden="1" x14ac:dyDescent="0.2"/>
    <row r="64" spans="7:15" hidden="1" x14ac:dyDescent="0.2">
      <c r="G64" s="60"/>
    </row>
    <row r="65" spans="7:10" hidden="1" x14ac:dyDescent="0.2">
      <c r="G65" s="60"/>
      <c r="H65" s="61"/>
      <c r="I65" s="54"/>
      <c r="J65" s="54"/>
    </row>
    <row r="66" spans="7:10" hidden="1" x14ac:dyDescent="0.2">
      <c r="G66" s="60"/>
      <c r="H66" s="61"/>
      <c r="J66" s="54"/>
    </row>
    <row r="67" spans="7:10" hidden="1" x14ac:dyDescent="0.2">
      <c r="G67" s="60"/>
      <c r="H67" s="61"/>
      <c r="J67" s="54"/>
    </row>
    <row r="68" spans="7:10" hidden="1" x14ac:dyDescent="0.2">
      <c r="G68" s="60"/>
      <c r="H68" s="61"/>
    </row>
    <row r="69" spans="7:10" hidden="1" x14ac:dyDescent="0.2">
      <c r="G69" s="60"/>
      <c r="H69" s="61"/>
    </row>
    <row r="70" spans="7:10" hidden="1" x14ac:dyDescent="0.2">
      <c r="G70" s="60"/>
      <c r="H70" s="61"/>
    </row>
    <row r="71" spans="7:10" hidden="1" x14ac:dyDescent="0.2">
      <c r="G71" s="60"/>
      <c r="H71" s="61"/>
    </row>
    <row r="72" spans="7:10" hidden="1" x14ac:dyDescent="0.2">
      <c r="G72" s="60"/>
      <c r="H72" s="61"/>
    </row>
    <row r="73" spans="7:10" hidden="1" x14ac:dyDescent="0.2">
      <c r="G73" s="60"/>
      <c r="H73" s="61"/>
    </row>
    <row r="74" spans="7:10" hidden="1" x14ac:dyDescent="0.2">
      <c r="G74" s="60"/>
      <c r="H74" s="61"/>
    </row>
    <row r="75" spans="7:10" hidden="1" x14ac:dyDescent="0.2">
      <c r="G75" s="60"/>
      <c r="H75" s="61"/>
    </row>
    <row r="76" spans="7:10" hidden="1" x14ac:dyDescent="0.2">
      <c r="G76" s="60"/>
      <c r="H76" s="61"/>
    </row>
    <row r="77" spans="7:10" hidden="1" x14ac:dyDescent="0.2">
      <c r="G77" s="60"/>
      <c r="H77" s="61"/>
    </row>
    <row r="78" spans="7:10" hidden="1" x14ac:dyDescent="0.2"/>
    <row r="79" spans="7:10" hidden="1" x14ac:dyDescent="0.2"/>
    <row r="80" spans="7:10" hidden="1" x14ac:dyDescent="0.2"/>
    <row r="81" spans="7:15" hidden="1" x14ac:dyDescent="0.2"/>
    <row r="82" spans="7:15" hidden="1" x14ac:dyDescent="0.2"/>
    <row r="83" spans="7:15" hidden="1" x14ac:dyDescent="0.2"/>
    <row r="84" spans="7:15" hidden="1" x14ac:dyDescent="0.2">
      <c r="G84" s="54"/>
    </row>
    <row r="85" spans="7:15" hidden="1" x14ac:dyDescent="0.2">
      <c r="H85" s="54"/>
      <c r="I85" s="54"/>
      <c r="J85" s="54"/>
      <c r="K85" s="54"/>
      <c r="L85" s="54"/>
      <c r="M85" s="54"/>
      <c r="N85" s="54"/>
      <c r="O85" s="54"/>
    </row>
    <row r="86" spans="7:15" hidden="1" x14ac:dyDescent="0.2">
      <c r="H86" s="54">
        <f t="shared" ref="H86:O86" si="18">+H13</f>
        <v>2408644.2799999998</v>
      </c>
      <c r="I86" s="54">
        <f t="shared" si="18"/>
        <v>2609868.64</v>
      </c>
      <c r="J86" s="54">
        <f t="shared" si="18"/>
        <v>5018512.92</v>
      </c>
      <c r="K86" s="54">
        <f t="shared" si="18"/>
        <v>1081565.47</v>
      </c>
      <c r="L86" s="54">
        <f t="shared" si="18"/>
        <v>561614.82999999996</v>
      </c>
      <c r="M86" s="54">
        <f t="shared" si="18"/>
        <v>561614.82999999996</v>
      </c>
      <c r="N86" s="54">
        <f t="shared" si="18"/>
        <v>560248.84</v>
      </c>
      <c r="O86" s="54">
        <f t="shared" si="18"/>
        <v>4456898.09</v>
      </c>
    </row>
    <row r="87" spans="7:15" hidden="1" x14ac:dyDescent="0.2"/>
    <row r="88" spans="7:15" hidden="1" x14ac:dyDescent="0.2"/>
    <row r="89" spans="7:15" hidden="1" x14ac:dyDescent="0.2">
      <c r="H89" s="54">
        <f>+H14+H15+H16+H19+H20+H21+H25+H23+H24+H26</f>
        <v>82414746.229999989</v>
      </c>
      <c r="I89" s="54">
        <f t="shared" ref="I89:O89" si="19">+I14+I15+I16+I19+I20+I21+I25+I23+I24+I26</f>
        <v>78951135.61999999</v>
      </c>
      <c r="J89" s="54">
        <f t="shared" si="19"/>
        <v>161365881.84999999</v>
      </c>
      <c r="K89" s="54">
        <f t="shared" si="19"/>
        <v>38343628.629999995</v>
      </c>
      <c r="L89" s="54">
        <f t="shared" si="19"/>
        <v>16329045.540000001</v>
      </c>
      <c r="M89" s="54">
        <f t="shared" si="19"/>
        <v>16329045.540000001</v>
      </c>
      <c r="N89" s="54">
        <f t="shared" si="19"/>
        <v>16326808.58</v>
      </c>
      <c r="O89" s="54">
        <f t="shared" si="19"/>
        <v>145036836.31</v>
      </c>
    </row>
    <row r="90" spans="7:15" hidden="1" x14ac:dyDescent="0.2"/>
    <row r="91" spans="7:15" hidden="1" x14ac:dyDescent="0.2">
      <c r="H91" s="54">
        <f>+H10+H11+H12+H17+H18+H22</f>
        <v>48990017.049999997</v>
      </c>
      <c r="I91" s="54">
        <f t="shared" ref="I91:O91" si="20">+I10+I11+I12+I17+I18+I22</f>
        <v>26705883.149999999</v>
      </c>
      <c r="J91" s="54">
        <f t="shared" si="20"/>
        <v>75695900.200000003</v>
      </c>
      <c r="K91" s="54">
        <f t="shared" si="20"/>
        <v>11552961.040000001</v>
      </c>
      <c r="L91" s="54">
        <f t="shared" si="20"/>
        <v>3961340.8400000003</v>
      </c>
      <c r="M91" s="54">
        <f t="shared" si="20"/>
        <v>3961340.8400000003</v>
      </c>
      <c r="N91" s="54">
        <f t="shared" si="20"/>
        <v>3627911.2600000002</v>
      </c>
      <c r="O91" s="54">
        <f t="shared" si="20"/>
        <v>71734559.359999999</v>
      </c>
    </row>
    <row r="92" spans="7:15" hidden="1" x14ac:dyDescent="0.2"/>
    <row r="93" spans="7:15" hidden="1" x14ac:dyDescent="0.2">
      <c r="H93" s="55">
        <f>+H86+H89+H91</f>
        <v>133813407.55999999</v>
      </c>
      <c r="I93" s="55">
        <f t="shared" ref="I93:O93" si="21">+I86+I89+I91</f>
        <v>108266887.41</v>
      </c>
      <c r="J93" s="55">
        <f t="shared" si="21"/>
        <v>242080294.96999997</v>
      </c>
      <c r="K93" s="55">
        <f t="shared" si="21"/>
        <v>50978155.139999993</v>
      </c>
      <c r="L93" s="55">
        <f t="shared" si="21"/>
        <v>20852001.210000001</v>
      </c>
      <c r="M93" s="55">
        <f t="shared" si="21"/>
        <v>20852001.210000001</v>
      </c>
      <c r="N93" s="55">
        <f t="shared" si="21"/>
        <v>20514968.680000003</v>
      </c>
      <c r="O93" s="55">
        <f t="shared" si="21"/>
        <v>221228293.75999999</v>
      </c>
    </row>
    <row r="94" spans="7:15" hidden="1" x14ac:dyDescent="0.2">
      <c r="H94" s="54">
        <f>+H27-H93</f>
        <v>0</v>
      </c>
      <c r="I94" s="54">
        <f t="shared" ref="I94:O94" si="22">+I27-I93</f>
        <v>0</v>
      </c>
      <c r="J94" s="54">
        <f t="shared" si="22"/>
        <v>0</v>
      </c>
      <c r="K94" s="54">
        <f t="shared" si="22"/>
        <v>0</v>
      </c>
      <c r="L94" s="54">
        <f t="shared" si="22"/>
        <v>0</v>
      </c>
      <c r="M94" s="54">
        <f t="shared" si="22"/>
        <v>0</v>
      </c>
      <c r="N94" s="54">
        <f t="shared" si="22"/>
        <v>0</v>
      </c>
      <c r="O94" s="54">
        <f t="shared" si="22"/>
        <v>0</v>
      </c>
    </row>
    <row r="95" spans="7:15" hidden="1" x14ac:dyDescent="0.2"/>
    <row r="96" spans="7:15" hidden="1" x14ac:dyDescent="0.2"/>
  </sheetData>
  <mergeCells count="14">
    <mergeCell ref="B1:O1"/>
    <mergeCell ref="B2:O2"/>
    <mergeCell ref="B3:O3"/>
    <mergeCell ref="E5:F5"/>
    <mergeCell ref="B7:D9"/>
    <mergeCell ref="E7:E9"/>
    <mergeCell ref="G7:G9"/>
    <mergeCell ref="H7:N7"/>
    <mergeCell ref="O7:O8"/>
    <mergeCell ref="P27:Q27"/>
    <mergeCell ref="H33:O33"/>
    <mergeCell ref="H34:O34"/>
    <mergeCell ref="C27:D27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39370078740157483" right="0.39370078740157483" top="0.43307086614173229" bottom="0.74803149606299213" header="0.31496062992125984" footer="0.31496062992125984"/>
  <pageSetup scale="45" fitToHeight="0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B36"/>
  <sheetViews>
    <sheetView showGridLines="0" zoomScale="85" zoomScaleNormal="85" workbookViewId="0">
      <selection activeCell="C28" sqref="C28"/>
    </sheetView>
  </sheetViews>
  <sheetFormatPr baseColWidth="10" defaultRowHeight="12.75" x14ac:dyDescent="0.2"/>
  <cols>
    <col min="1" max="1" width="13.5703125" style="1" customWidth="1"/>
    <col min="2" max="2" width="8.5703125" style="15" customWidth="1"/>
    <col min="3" max="3" width="15.7109375" style="15" customWidth="1"/>
    <col min="4" max="4" width="5.42578125" style="15" customWidth="1"/>
    <col min="5" max="5" width="7.42578125" style="15" customWidth="1"/>
    <col min="6" max="6" width="5.42578125" style="15" customWidth="1"/>
    <col min="7" max="7" width="7.42578125" style="15" customWidth="1"/>
    <col min="8" max="8" width="7.5703125" style="15" customWidth="1"/>
    <col min="9" max="13" width="12.7109375" style="15" customWidth="1"/>
    <col min="14" max="14" width="11.42578125" style="15" customWidth="1"/>
    <col min="15" max="15" width="12.85546875" style="15" customWidth="1"/>
    <col min="16" max="16" width="10.85546875" style="1" customWidth="1"/>
    <col min="17" max="20" width="11.42578125" style="15"/>
    <col min="21" max="21" width="15" style="15" customWidth="1"/>
    <col min="22" max="22" width="14.140625" style="15" customWidth="1"/>
    <col min="23" max="23" width="13.7109375" style="15" customWidth="1"/>
    <col min="24" max="16384" width="11.42578125" style="15"/>
  </cols>
  <sheetData>
    <row r="1" spans="1:28" ht="6" customHeight="1" x14ac:dyDescent="0.2">
      <c r="B1" s="139" t="s">
        <v>57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8" ht="13.5" customHeight="1" x14ac:dyDescent="0.2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8" ht="20.25" customHeight="1" x14ac:dyDescent="0.2">
      <c r="B3" s="139" t="str">
        <f>+CProg!B3</f>
        <v>Del 1 de Enero al 31 de Marzo de 2018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1</v>
      </c>
      <c r="E5" s="4" t="s">
        <v>85</v>
      </c>
      <c r="F5" s="4"/>
      <c r="G5" s="27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174" t="s">
        <v>58</v>
      </c>
      <c r="C7" s="175"/>
      <c r="D7" s="176" t="s">
        <v>59</v>
      </c>
      <c r="E7" s="177"/>
      <c r="F7" s="177"/>
      <c r="G7" s="177"/>
      <c r="H7" s="178"/>
      <c r="I7" s="179" t="s">
        <v>60</v>
      </c>
      <c r="J7" s="179"/>
      <c r="K7" s="179"/>
      <c r="L7" s="179"/>
      <c r="M7" s="179"/>
      <c r="N7" s="179"/>
      <c r="O7" s="179"/>
      <c r="P7" s="179" t="s">
        <v>61</v>
      </c>
      <c r="Q7" s="179"/>
      <c r="R7" s="179"/>
      <c r="S7" s="179"/>
      <c r="T7" s="179"/>
      <c r="U7" s="179" t="s">
        <v>62</v>
      </c>
      <c r="V7" s="179"/>
      <c r="W7" s="179"/>
      <c r="X7" s="179"/>
      <c r="Y7" s="179"/>
    </row>
    <row r="8" spans="1:28" x14ac:dyDescent="0.2">
      <c r="B8" s="171" t="s">
        <v>63</v>
      </c>
      <c r="C8" s="171" t="s">
        <v>64</v>
      </c>
      <c r="D8" s="169" t="s">
        <v>65</v>
      </c>
      <c r="E8" s="169" t="s">
        <v>66</v>
      </c>
      <c r="F8" s="169" t="s">
        <v>67</v>
      </c>
      <c r="G8" s="169" t="s">
        <v>68</v>
      </c>
      <c r="H8" s="169" t="s">
        <v>49</v>
      </c>
      <c r="I8" s="164" t="s">
        <v>69</v>
      </c>
      <c r="J8" s="164" t="s">
        <v>70</v>
      </c>
      <c r="K8" s="164" t="s">
        <v>71</v>
      </c>
      <c r="L8" s="164" t="s">
        <v>72</v>
      </c>
      <c r="M8" s="164" t="s">
        <v>73</v>
      </c>
      <c r="N8" s="164" t="s">
        <v>74</v>
      </c>
      <c r="O8" s="164" t="s">
        <v>75</v>
      </c>
      <c r="P8" s="164" t="s">
        <v>76</v>
      </c>
      <c r="Q8" s="164" t="s">
        <v>77</v>
      </c>
      <c r="R8" s="164" t="s">
        <v>78</v>
      </c>
      <c r="S8" s="167" t="s">
        <v>79</v>
      </c>
      <c r="T8" s="168"/>
      <c r="U8" s="164" t="s">
        <v>5</v>
      </c>
      <c r="V8" s="164" t="s">
        <v>7</v>
      </c>
      <c r="W8" s="164" t="s">
        <v>9</v>
      </c>
      <c r="X8" s="167" t="s">
        <v>80</v>
      </c>
      <c r="Y8" s="168"/>
    </row>
    <row r="9" spans="1:28" ht="24" customHeight="1" x14ac:dyDescent="0.2">
      <c r="B9" s="172"/>
      <c r="C9" s="172"/>
      <c r="D9" s="173"/>
      <c r="E9" s="170"/>
      <c r="F9" s="170"/>
      <c r="G9" s="170"/>
      <c r="H9" s="170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33" t="s">
        <v>81</v>
      </c>
      <c r="T9" s="33" t="s">
        <v>82</v>
      </c>
      <c r="U9" s="165"/>
      <c r="V9" s="166"/>
      <c r="W9" s="166"/>
      <c r="X9" s="41" t="s">
        <v>83</v>
      </c>
      <c r="Y9" s="41" t="s">
        <v>84</v>
      </c>
    </row>
    <row r="10" spans="1:28" ht="51" x14ac:dyDescent="0.2">
      <c r="A10" s="37" t="s">
        <v>113</v>
      </c>
      <c r="B10" s="99" t="s">
        <v>140</v>
      </c>
      <c r="C10" s="99" t="s">
        <v>141</v>
      </c>
      <c r="D10" s="100" t="s">
        <v>142</v>
      </c>
      <c r="E10" s="101" t="s">
        <v>143</v>
      </c>
      <c r="F10" s="101" t="s">
        <v>144</v>
      </c>
      <c r="G10" s="99" t="s">
        <v>113</v>
      </c>
      <c r="H10" s="118">
        <v>601</v>
      </c>
      <c r="I10" s="99" t="s">
        <v>145</v>
      </c>
      <c r="J10" s="102"/>
      <c r="K10" s="102"/>
      <c r="L10" s="102"/>
      <c r="M10" s="118"/>
      <c r="N10" s="102"/>
      <c r="O10" s="102"/>
      <c r="P10" s="115"/>
      <c r="Q10" s="111"/>
      <c r="R10" s="104"/>
      <c r="S10" s="105"/>
      <c r="T10" s="105"/>
      <c r="U10" s="64">
        <f>+PyPI!H10</f>
        <v>35710335.93</v>
      </c>
      <c r="V10" s="98">
        <f>+PyPI!J10</f>
        <v>45608214.049999997</v>
      </c>
      <c r="W10" s="97">
        <f>+PyPI!L10</f>
        <v>2555267.58</v>
      </c>
      <c r="X10" s="89">
        <f>+PyPI!P10</f>
        <v>7.1555405835690783E-2</v>
      </c>
      <c r="Y10" s="47">
        <f>+PyPI!Q10</f>
        <v>5.6026477537547872E-2</v>
      </c>
      <c r="AA10" s="56"/>
      <c r="AB10" s="57"/>
    </row>
    <row r="11" spans="1:28" ht="51" x14ac:dyDescent="0.2">
      <c r="A11" s="37" t="s">
        <v>115</v>
      </c>
      <c r="B11" s="99" t="s">
        <v>140</v>
      </c>
      <c r="C11" s="99" t="s">
        <v>141</v>
      </c>
      <c r="D11" s="100" t="s">
        <v>146</v>
      </c>
      <c r="E11" s="101" t="s">
        <v>147</v>
      </c>
      <c r="F11" s="101" t="s">
        <v>148</v>
      </c>
      <c r="G11" s="99" t="s">
        <v>115</v>
      </c>
      <c r="H11" s="118">
        <v>101</v>
      </c>
      <c r="I11" s="99" t="s">
        <v>145</v>
      </c>
      <c r="J11" s="106"/>
      <c r="K11" s="106"/>
      <c r="L11" s="106"/>
      <c r="M11" s="106"/>
      <c r="N11" s="106"/>
      <c r="O11" s="106"/>
      <c r="P11" s="103"/>
      <c r="Q11" s="104"/>
      <c r="R11" s="104"/>
      <c r="S11" s="105"/>
      <c r="T11" s="105"/>
      <c r="U11" s="64">
        <f>+PyPI!H11</f>
        <v>1259160.8600000001</v>
      </c>
      <c r="V11" s="85">
        <f>+PyPI!J11</f>
        <v>2350651.7200000002</v>
      </c>
      <c r="W11" s="94">
        <f>+PyPI!L11</f>
        <v>190955.72</v>
      </c>
      <c r="X11" s="90">
        <f>+PyPI!P11</f>
        <v>0.15165315732574469</v>
      </c>
      <c r="Y11" s="48">
        <f>+PyPI!Q11</f>
        <v>8.1235224416826832E-2</v>
      </c>
      <c r="AA11" s="56"/>
      <c r="AB11" s="57"/>
    </row>
    <row r="12" spans="1:28" ht="51" x14ac:dyDescent="0.2">
      <c r="A12" s="37" t="s">
        <v>116</v>
      </c>
      <c r="B12" s="99" t="s">
        <v>140</v>
      </c>
      <c r="C12" s="99" t="s">
        <v>141</v>
      </c>
      <c r="D12" s="100" t="s">
        <v>149</v>
      </c>
      <c r="E12" s="101" t="s">
        <v>150</v>
      </c>
      <c r="F12" s="101" t="s">
        <v>151</v>
      </c>
      <c r="G12" s="99" t="s">
        <v>116</v>
      </c>
      <c r="H12" s="118">
        <v>101</v>
      </c>
      <c r="I12" s="99" t="s">
        <v>145</v>
      </c>
      <c r="J12" s="106"/>
      <c r="K12" s="106"/>
      <c r="L12" s="106"/>
      <c r="M12" s="124"/>
      <c r="N12" s="106"/>
      <c r="O12" s="106"/>
      <c r="P12" s="115"/>
      <c r="Q12" s="111"/>
      <c r="R12" s="111"/>
      <c r="S12" s="125"/>
      <c r="T12" s="125"/>
      <c r="U12" s="64">
        <f>+PyPI!H12</f>
        <v>9215578.4800000004</v>
      </c>
      <c r="V12" s="85">
        <f>+PyPI!J12</f>
        <v>23573198.98</v>
      </c>
      <c r="W12" s="94">
        <f>+PyPI!L12</f>
        <v>863731.14</v>
      </c>
      <c r="X12" s="90">
        <f>+PyPI!P12</f>
        <v>9.3725113607843746E-2</v>
      </c>
      <c r="Y12" s="48">
        <f>+PyPI!Q12</f>
        <v>3.6640387277637104E-2</v>
      </c>
      <c r="AA12" s="56"/>
      <c r="AB12" s="57"/>
    </row>
    <row r="13" spans="1:28" ht="51" x14ac:dyDescent="0.2">
      <c r="A13" s="37" t="s">
        <v>118</v>
      </c>
      <c r="B13" s="99" t="s">
        <v>140</v>
      </c>
      <c r="C13" s="99" t="s">
        <v>141</v>
      </c>
      <c r="D13" s="100" t="s">
        <v>152</v>
      </c>
      <c r="E13" s="101" t="s">
        <v>153</v>
      </c>
      <c r="F13" s="101" t="s">
        <v>154</v>
      </c>
      <c r="G13" s="99" t="s">
        <v>118</v>
      </c>
      <c r="H13" s="118">
        <v>101</v>
      </c>
      <c r="I13" s="99" t="s">
        <v>145</v>
      </c>
      <c r="J13" s="106"/>
      <c r="K13" s="106"/>
      <c r="L13" s="106"/>
      <c r="M13" s="124"/>
      <c r="N13" s="106"/>
      <c r="O13" s="106"/>
      <c r="P13" s="115"/>
      <c r="Q13" s="111"/>
      <c r="R13" s="111"/>
      <c r="S13" s="125"/>
      <c r="T13" s="125"/>
      <c r="U13" s="64">
        <f>+PyPI!H13</f>
        <v>2408644.2799999998</v>
      </c>
      <c r="V13" s="85">
        <f>+PyPI!J13</f>
        <v>5018512.92</v>
      </c>
      <c r="W13" s="94">
        <f>+PyPI!L13</f>
        <v>561614.82999999996</v>
      </c>
      <c r="X13" s="90">
        <f>+PyPI!P13</f>
        <v>0.23316636444132796</v>
      </c>
      <c r="Y13" s="48">
        <f>+PyPI!Q13</f>
        <v>0.11190861495281354</v>
      </c>
      <c r="AA13" s="56"/>
      <c r="AB13" s="57"/>
    </row>
    <row r="14" spans="1:28" ht="89.25" x14ac:dyDescent="0.2">
      <c r="A14" s="37" t="s">
        <v>91</v>
      </c>
      <c r="B14" s="107" t="s">
        <v>140</v>
      </c>
      <c r="C14" s="107" t="s">
        <v>141</v>
      </c>
      <c r="D14" s="108" t="s">
        <v>155</v>
      </c>
      <c r="E14" s="109" t="s">
        <v>156</v>
      </c>
      <c r="F14" s="109" t="s">
        <v>157</v>
      </c>
      <c r="G14" s="107" t="s">
        <v>91</v>
      </c>
      <c r="H14" s="110">
        <v>201</v>
      </c>
      <c r="I14" s="107" t="s">
        <v>158</v>
      </c>
      <c r="J14" s="107" t="s">
        <v>159</v>
      </c>
      <c r="K14" s="107" t="s">
        <v>160</v>
      </c>
      <c r="L14" s="107" t="s">
        <v>161</v>
      </c>
      <c r="M14" s="110" t="s">
        <v>162</v>
      </c>
      <c r="N14" s="107" t="s">
        <v>160</v>
      </c>
      <c r="O14" s="107" t="s">
        <v>163</v>
      </c>
      <c r="P14" s="126">
        <v>1</v>
      </c>
      <c r="Q14" s="126">
        <v>1</v>
      </c>
      <c r="R14" s="111">
        <v>0</v>
      </c>
      <c r="S14" s="112">
        <v>0</v>
      </c>
      <c r="T14" s="113">
        <v>0</v>
      </c>
      <c r="U14" s="64">
        <f>+PyPI!H14</f>
        <v>48296161.829999998</v>
      </c>
      <c r="V14" s="85">
        <f>+PyPI!J14</f>
        <v>94217459.159999996</v>
      </c>
      <c r="W14" s="94">
        <f>+PyPI!L14</f>
        <v>9798961.3900000006</v>
      </c>
      <c r="X14" s="90">
        <f>+PyPI!P14</f>
        <v>0.20289317036189833</v>
      </c>
      <c r="Y14" s="48">
        <f>+PyPI!Q14</f>
        <v>0.10400366850648576</v>
      </c>
      <c r="AA14" s="56"/>
      <c r="AB14" s="57"/>
    </row>
    <row r="15" spans="1:28" ht="191.25" x14ac:dyDescent="0.2">
      <c r="A15" s="37" t="s">
        <v>92</v>
      </c>
      <c r="B15" s="99" t="s">
        <v>140</v>
      </c>
      <c r="C15" s="99" t="s">
        <v>141</v>
      </c>
      <c r="D15" s="100" t="s">
        <v>164</v>
      </c>
      <c r="E15" s="101" t="s">
        <v>165</v>
      </c>
      <c r="F15" s="101" t="s">
        <v>166</v>
      </c>
      <c r="G15" s="99" t="s">
        <v>92</v>
      </c>
      <c r="H15" s="118">
        <v>201</v>
      </c>
      <c r="I15" s="114" t="s">
        <v>167</v>
      </c>
      <c r="J15" s="99" t="s">
        <v>159</v>
      </c>
      <c r="K15" s="99" t="s">
        <v>160</v>
      </c>
      <c r="L15" s="99" t="s">
        <v>161</v>
      </c>
      <c r="M15" s="118" t="s">
        <v>162</v>
      </c>
      <c r="N15" s="99" t="s">
        <v>160</v>
      </c>
      <c r="O15" s="114" t="s">
        <v>168</v>
      </c>
      <c r="P15" s="126">
        <v>0.77</v>
      </c>
      <c r="Q15" s="126">
        <v>0.77</v>
      </c>
      <c r="R15" s="111">
        <v>0</v>
      </c>
      <c r="S15" s="112">
        <v>0</v>
      </c>
      <c r="T15" s="113">
        <v>0</v>
      </c>
      <c r="U15" s="64">
        <f>+PyPI!H15</f>
        <v>598931.1</v>
      </c>
      <c r="V15" s="85">
        <f>+PyPI!J15</f>
        <v>1379662.2</v>
      </c>
      <c r="W15" s="94">
        <f>+PyPI!L15</f>
        <v>160158.01999999999</v>
      </c>
      <c r="X15" s="90">
        <f>+PyPI!P15</f>
        <v>0.26740641786676295</v>
      </c>
      <c r="Y15" s="48">
        <f>+PyPI!Q15</f>
        <v>0.11608495180921823</v>
      </c>
      <c r="AA15" s="56"/>
      <c r="AB15" s="57"/>
    </row>
    <row r="16" spans="1:28" ht="191.25" x14ac:dyDescent="0.2">
      <c r="A16" s="37" t="s">
        <v>94</v>
      </c>
      <c r="B16" s="99" t="s">
        <v>140</v>
      </c>
      <c r="C16" s="99" t="s">
        <v>141</v>
      </c>
      <c r="D16" s="100" t="s">
        <v>169</v>
      </c>
      <c r="E16" s="101" t="s">
        <v>170</v>
      </c>
      <c r="F16" s="101" t="s">
        <v>171</v>
      </c>
      <c r="G16" s="99" t="s">
        <v>94</v>
      </c>
      <c r="H16" s="118">
        <v>201</v>
      </c>
      <c r="I16" s="114" t="s">
        <v>172</v>
      </c>
      <c r="J16" s="99" t="s">
        <v>159</v>
      </c>
      <c r="K16" s="99" t="s">
        <v>160</v>
      </c>
      <c r="L16" s="99" t="s">
        <v>161</v>
      </c>
      <c r="M16" s="118" t="s">
        <v>162</v>
      </c>
      <c r="N16" s="99" t="s">
        <v>160</v>
      </c>
      <c r="O16" s="114" t="s">
        <v>173</v>
      </c>
      <c r="P16" s="126">
        <v>1</v>
      </c>
      <c r="Q16" s="126">
        <v>1</v>
      </c>
      <c r="R16" s="111">
        <v>0</v>
      </c>
      <c r="S16" s="112">
        <v>0</v>
      </c>
      <c r="T16" s="113">
        <v>0</v>
      </c>
      <c r="U16" s="64">
        <f>+PyPI!H16</f>
        <v>14593313.279999999</v>
      </c>
      <c r="V16" s="85">
        <f>+PyPI!J16</f>
        <v>29293026.560000002</v>
      </c>
      <c r="W16" s="94">
        <f>+PyPI!L16</f>
        <v>3659738.91</v>
      </c>
      <c r="X16" s="90">
        <f>+PyPI!P16</f>
        <v>0.25078190536864842</v>
      </c>
      <c r="Y16" s="48">
        <f>+PyPI!Q16</f>
        <v>0.12493549966589727</v>
      </c>
      <c r="AA16" s="56"/>
      <c r="AB16" s="57"/>
    </row>
    <row r="17" spans="1:28" ht="216.75" x14ac:dyDescent="0.2">
      <c r="A17" s="37"/>
      <c r="B17" s="99" t="s">
        <v>140</v>
      </c>
      <c r="C17" s="99" t="s">
        <v>141</v>
      </c>
      <c r="D17" s="100" t="s">
        <v>169</v>
      </c>
      <c r="E17" s="101" t="s">
        <v>170</v>
      </c>
      <c r="F17" s="101" t="s">
        <v>171</v>
      </c>
      <c r="G17" s="99" t="s">
        <v>94</v>
      </c>
      <c r="H17" s="118">
        <v>201</v>
      </c>
      <c r="I17" s="127" t="s">
        <v>174</v>
      </c>
      <c r="J17" s="107" t="s">
        <v>159</v>
      </c>
      <c r="K17" s="99" t="s">
        <v>160</v>
      </c>
      <c r="L17" s="99" t="s">
        <v>161</v>
      </c>
      <c r="M17" s="118" t="s">
        <v>162</v>
      </c>
      <c r="N17" s="99" t="s">
        <v>160</v>
      </c>
      <c r="O17" s="114" t="s">
        <v>175</v>
      </c>
      <c r="P17" s="126">
        <v>1</v>
      </c>
      <c r="Q17" s="126">
        <v>1</v>
      </c>
      <c r="R17" s="111">
        <v>0</v>
      </c>
      <c r="S17" s="112">
        <v>0</v>
      </c>
      <c r="T17" s="113">
        <v>0</v>
      </c>
      <c r="U17" s="64"/>
      <c r="V17" s="85"/>
      <c r="W17" s="94"/>
      <c r="X17" s="90"/>
      <c r="Y17" s="48"/>
      <c r="AA17" s="56"/>
      <c r="AB17" s="57"/>
    </row>
    <row r="18" spans="1:28" ht="191.25" x14ac:dyDescent="0.2">
      <c r="A18" s="37" t="s">
        <v>95</v>
      </c>
      <c r="B18" s="102" t="s">
        <v>140</v>
      </c>
      <c r="C18" s="116" t="s">
        <v>141</v>
      </c>
      <c r="D18" s="99" t="s">
        <v>176</v>
      </c>
      <c r="E18" s="102" t="s">
        <v>177</v>
      </c>
      <c r="F18" s="102" t="s">
        <v>178</v>
      </c>
      <c r="G18" s="102" t="s">
        <v>120</v>
      </c>
      <c r="H18" s="118">
        <v>601</v>
      </c>
      <c r="I18" s="102" t="s">
        <v>179</v>
      </c>
      <c r="J18" s="102" t="s">
        <v>159</v>
      </c>
      <c r="K18" s="102" t="s">
        <v>160</v>
      </c>
      <c r="L18" s="102" t="s">
        <v>180</v>
      </c>
      <c r="M18" s="118" t="s">
        <v>162</v>
      </c>
      <c r="N18" s="102" t="s">
        <v>160</v>
      </c>
      <c r="O18" s="102" t="s">
        <v>181</v>
      </c>
      <c r="P18" s="128">
        <v>0.31</v>
      </c>
      <c r="Q18" s="128">
        <v>0.31</v>
      </c>
      <c r="R18" s="111">
        <v>0</v>
      </c>
      <c r="S18" s="112">
        <v>0</v>
      </c>
      <c r="T18" s="113">
        <v>0</v>
      </c>
      <c r="U18" s="64">
        <f>+PyPI!H17</f>
        <v>1282242.02</v>
      </c>
      <c r="V18" s="85">
        <f>+PyPI!J17</f>
        <v>1597736.04</v>
      </c>
      <c r="W18" s="94">
        <f>+PyPI!L17</f>
        <v>200128.15</v>
      </c>
      <c r="X18" s="90">
        <f>+PyPI!P17</f>
        <v>0.15607673658986779</v>
      </c>
      <c r="Y18" s="48">
        <f>+PyPI!Q17</f>
        <v>0.12525732974014905</v>
      </c>
      <c r="AA18" s="56"/>
      <c r="AB18" s="57"/>
    </row>
    <row r="19" spans="1:28" ht="191.25" x14ac:dyDescent="0.2">
      <c r="A19" s="37" t="s">
        <v>98</v>
      </c>
      <c r="B19" s="102" t="s">
        <v>140</v>
      </c>
      <c r="C19" s="116" t="s">
        <v>141</v>
      </c>
      <c r="D19" s="99" t="s">
        <v>182</v>
      </c>
      <c r="E19" s="102" t="s">
        <v>183</v>
      </c>
      <c r="F19" s="102" t="s">
        <v>184</v>
      </c>
      <c r="G19" s="102" t="s">
        <v>185</v>
      </c>
      <c r="H19" s="118">
        <v>1102</v>
      </c>
      <c r="I19" s="102" t="s">
        <v>186</v>
      </c>
      <c r="J19" s="102" t="s">
        <v>159</v>
      </c>
      <c r="K19" s="102" t="s">
        <v>160</v>
      </c>
      <c r="L19" s="102" t="s">
        <v>180</v>
      </c>
      <c r="M19" s="118" t="s">
        <v>162</v>
      </c>
      <c r="N19" s="102" t="s">
        <v>160</v>
      </c>
      <c r="O19" s="102" t="s">
        <v>187</v>
      </c>
      <c r="P19" s="126">
        <v>0.78</v>
      </c>
      <c r="Q19" s="126">
        <v>0.78</v>
      </c>
      <c r="R19" s="111">
        <v>0</v>
      </c>
      <c r="S19" s="112">
        <v>0</v>
      </c>
      <c r="T19" s="113">
        <v>0</v>
      </c>
      <c r="U19" s="64">
        <f>+PyPI!H18</f>
        <v>833688.1</v>
      </c>
      <c r="V19" s="85">
        <f>+PyPI!J18</f>
        <v>1301196.2</v>
      </c>
      <c r="W19" s="94">
        <f>+PyPI!L18</f>
        <v>81029.23</v>
      </c>
      <c r="X19" s="90">
        <f>+PyPI!P18</f>
        <v>9.7193698698590028E-2</v>
      </c>
      <c r="Y19" s="48">
        <f>+PyPI!Q18</f>
        <v>6.2272876296441688E-2</v>
      </c>
      <c r="AA19" s="56"/>
      <c r="AB19" s="57"/>
    </row>
    <row r="20" spans="1:28" ht="178.5" x14ac:dyDescent="0.2">
      <c r="A20" s="37" t="s">
        <v>100</v>
      </c>
      <c r="B20" s="102" t="s">
        <v>140</v>
      </c>
      <c r="C20" s="116" t="s">
        <v>141</v>
      </c>
      <c r="D20" s="99" t="s">
        <v>188</v>
      </c>
      <c r="E20" s="102" t="s">
        <v>189</v>
      </c>
      <c r="F20" s="102" t="s">
        <v>190</v>
      </c>
      <c r="G20" s="102" t="s">
        <v>121</v>
      </c>
      <c r="H20" s="118">
        <v>1101</v>
      </c>
      <c r="I20" s="49" t="s">
        <v>191</v>
      </c>
      <c r="J20" s="49" t="s">
        <v>159</v>
      </c>
      <c r="K20" s="49" t="s">
        <v>160</v>
      </c>
      <c r="L20" s="49" t="s">
        <v>180</v>
      </c>
      <c r="M20" s="129" t="s">
        <v>162</v>
      </c>
      <c r="N20" s="49" t="s">
        <v>160</v>
      </c>
      <c r="O20" s="49" t="s">
        <v>192</v>
      </c>
      <c r="P20" s="128">
        <v>0.96</v>
      </c>
      <c r="Q20" s="128">
        <v>0.96</v>
      </c>
      <c r="R20" s="111">
        <v>0</v>
      </c>
      <c r="S20" s="112">
        <f t="shared" ref="S20:S22" si="0">R20/P20</f>
        <v>0</v>
      </c>
      <c r="T20" s="113">
        <f t="shared" ref="T20:T22" si="1">R20/Q20</f>
        <v>0</v>
      </c>
      <c r="U20" s="64">
        <f>+PyPI!H19</f>
        <v>6380989.6200000001</v>
      </c>
      <c r="V20" s="85">
        <f>+PyPI!J19</f>
        <v>11433980.140000001</v>
      </c>
      <c r="W20" s="94">
        <f>+PyPI!L19</f>
        <v>764715.34</v>
      </c>
      <c r="X20" s="90">
        <f>+PyPI!P19</f>
        <v>0.119842749407262</v>
      </c>
      <c r="Y20" s="48">
        <f>+PyPI!Q19</f>
        <v>6.6880940025841246E-2</v>
      </c>
      <c r="AA20" s="56"/>
      <c r="AB20" s="57"/>
    </row>
    <row r="21" spans="1:28" ht="229.5" x14ac:dyDescent="0.2">
      <c r="A21" s="37" t="s">
        <v>103</v>
      </c>
      <c r="B21" s="102" t="s">
        <v>140</v>
      </c>
      <c r="C21" s="116" t="s">
        <v>141</v>
      </c>
      <c r="D21" s="99" t="s">
        <v>193</v>
      </c>
      <c r="E21" s="102" t="s">
        <v>194</v>
      </c>
      <c r="F21" s="102" t="s">
        <v>195</v>
      </c>
      <c r="G21" s="102" t="s">
        <v>103</v>
      </c>
      <c r="H21" s="118">
        <v>301</v>
      </c>
      <c r="I21" s="102" t="s">
        <v>196</v>
      </c>
      <c r="J21" s="102" t="s">
        <v>159</v>
      </c>
      <c r="K21" s="102" t="s">
        <v>160</v>
      </c>
      <c r="L21" s="102" t="s">
        <v>161</v>
      </c>
      <c r="M21" s="118" t="s">
        <v>162</v>
      </c>
      <c r="N21" s="102" t="s">
        <v>160</v>
      </c>
      <c r="O21" s="102" t="s">
        <v>197</v>
      </c>
      <c r="P21" s="126">
        <v>0.92</v>
      </c>
      <c r="Q21" s="126">
        <v>0.92</v>
      </c>
      <c r="R21" s="111">
        <v>0</v>
      </c>
      <c r="S21" s="112">
        <f t="shared" si="0"/>
        <v>0</v>
      </c>
      <c r="T21" s="113">
        <f t="shared" si="1"/>
        <v>0</v>
      </c>
      <c r="U21" s="64">
        <f>+PyPI!H20</f>
        <v>4889527.25</v>
      </c>
      <c r="V21" s="85">
        <f>+PyPI!J20</f>
        <v>7272980.2999999998</v>
      </c>
      <c r="W21" s="94">
        <f>+PyPI!L20</f>
        <v>447750.57</v>
      </c>
      <c r="X21" s="90">
        <f>+PyPI!P20</f>
        <v>9.1573386772719187E-2</v>
      </c>
      <c r="Y21" s="48">
        <f>+PyPI!Q20</f>
        <v>6.1563561501740909E-2</v>
      </c>
      <c r="AA21" s="56"/>
      <c r="AB21" s="57"/>
    </row>
    <row r="22" spans="1:28" ht="242.25" x14ac:dyDescent="0.2">
      <c r="A22" s="37" t="s">
        <v>105</v>
      </c>
      <c r="B22" s="102" t="s">
        <v>140</v>
      </c>
      <c r="C22" s="116" t="s">
        <v>141</v>
      </c>
      <c r="D22" s="99" t="s">
        <v>198</v>
      </c>
      <c r="E22" s="102" t="s">
        <v>199</v>
      </c>
      <c r="F22" s="102" t="s">
        <v>200</v>
      </c>
      <c r="G22" s="102" t="s">
        <v>105</v>
      </c>
      <c r="H22" s="118">
        <v>301</v>
      </c>
      <c r="I22" s="102" t="s">
        <v>201</v>
      </c>
      <c r="J22" s="102" t="s">
        <v>159</v>
      </c>
      <c r="K22" s="102" t="s">
        <v>160</v>
      </c>
      <c r="L22" s="102" t="s">
        <v>161</v>
      </c>
      <c r="M22" s="118" t="s">
        <v>162</v>
      </c>
      <c r="N22" s="102" t="s">
        <v>160</v>
      </c>
      <c r="O22" s="102" t="s">
        <v>202</v>
      </c>
      <c r="P22" s="128">
        <v>0.9</v>
      </c>
      <c r="Q22" s="128">
        <v>0.9</v>
      </c>
      <c r="R22" s="111">
        <v>0</v>
      </c>
      <c r="S22" s="112">
        <f t="shared" si="0"/>
        <v>0</v>
      </c>
      <c r="T22" s="113">
        <f t="shared" si="1"/>
        <v>0</v>
      </c>
      <c r="U22" s="64">
        <f>+PyPI!H21</f>
        <v>242890.27</v>
      </c>
      <c r="V22" s="85">
        <f>+PyPI!J21</f>
        <v>588630.54</v>
      </c>
      <c r="W22" s="94">
        <f>+PyPI!L21</f>
        <v>63438.06</v>
      </c>
      <c r="X22" s="90">
        <f>+PyPI!P21</f>
        <v>0.2611799146997531</v>
      </c>
      <c r="Y22" s="48">
        <f>+PyPI!Q21</f>
        <v>0.10777228785988575</v>
      </c>
      <c r="AA22" s="56"/>
      <c r="AB22" s="57"/>
    </row>
    <row r="23" spans="1:28" ht="127.5" x14ac:dyDescent="0.2">
      <c r="A23" s="37"/>
      <c r="B23" s="102" t="s">
        <v>140</v>
      </c>
      <c r="C23" s="116" t="s">
        <v>141</v>
      </c>
      <c r="D23" s="99" t="s">
        <v>198</v>
      </c>
      <c r="E23" s="102" t="s">
        <v>199</v>
      </c>
      <c r="F23" s="102" t="s">
        <v>200</v>
      </c>
      <c r="G23" s="102" t="s">
        <v>105</v>
      </c>
      <c r="H23" s="118">
        <v>301</v>
      </c>
      <c r="I23" s="102" t="s">
        <v>203</v>
      </c>
      <c r="J23" s="102" t="s">
        <v>159</v>
      </c>
      <c r="K23" s="102" t="s">
        <v>160</v>
      </c>
      <c r="L23" s="102" t="s">
        <v>161</v>
      </c>
      <c r="M23" s="118" t="s">
        <v>162</v>
      </c>
      <c r="N23" s="102" t="s">
        <v>160</v>
      </c>
      <c r="O23" s="102" t="s">
        <v>204</v>
      </c>
      <c r="P23" s="128">
        <v>1</v>
      </c>
      <c r="Q23" s="128">
        <v>1</v>
      </c>
      <c r="R23" s="111">
        <v>0</v>
      </c>
      <c r="S23" s="112">
        <v>0</v>
      </c>
      <c r="T23" s="113">
        <v>0</v>
      </c>
      <c r="U23" s="64"/>
      <c r="V23" s="85"/>
      <c r="W23" s="94"/>
      <c r="X23" s="90"/>
      <c r="Y23" s="48"/>
      <c r="AA23" s="56"/>
      <c r="AB23" s="57"/>
    </row>
    <row r="24" spans="1:28" ht="191.25" x14ac:dyDescent="0.2">
      <c r="A24" s="37" t="s">
        <v>120</v>
      </c>
      <c r="B24" s="102" t="s">
        <v>140</v>
      </c>
      <c r="C24" s="116" t="s">
        <v>141</v>
      </c>
      <c r="D24" s="99" t="s">
        <v>176</v>
      </c>
      <c r="E24" s="102" t="s">
        <v>177</v>
      </c>
      <c r="F24" s="102" t="s">
        <v>178</v>
      </c>
      <c r="G24" s="102" t="s">
        <v>120</v>
      </c>
      <c r="H24" s="118">
        <v>601</v>
      </c>
      <c r="I24" s="102" t="s">
        <v>179</v>
      </c>
      <c r="J24" s="102" t="s">
        <v>159</v>
      </c>
      <c r="K24" s="102" t="s">
        <v>160</v>
      </c>
      <c r="L24" s="102" t="s">
        <v>180</v>
      </c>
      <c r="M24" s="118" t="s">
        <v>162</v>
      </c>
      <c r="N24" s="102" t="s">
        <v>160</v>
      </c>
      <c r="O24" s="102" t="s">
        <v>181</v>
      </c>
      <c r="P24" s="128">
        <v>0.8</v>
      </c>
      <c r="Q24" s="128">
        <v>0.8</v>
      </c>
      <c r="R24" s="111">
        <v>0</v>
      </c>
      <c r="S24" s="112">
        <v>0</v>
      </c>
      <c r="T24" s="113">
        <v>0</v>
      </c>
      <c r="U24" s="64">
        <f>+PyPI!H22</f>
        <v>689011.66</v>
      </c>
      <c r="V24" s="85">
        <f>+PyPI!J22</f>
        <v>1264903.21</v>
      </c>
      <c r="W24" s="94">
        <f>+PyPI!L22</f>
        <v>70229.02</v>
      </c>
      <c r="X24" s="90">
        <f>+PyPI!P22</f>
        <v>0.10192718654427416</v>
      </c>
      <c r="Y24" s="48">
        <f>+PyPI!Q22</f>
        <v>5.5521260002178351E-2</v>
      </c>
      <c r="AA24" s="56"/>
      <c r="AB24" s="57"/>
    </row>
    <row r="25" spans="1:28" ht="89.25" x14ac:dyDescent="0.2">
      <c r="A25" s="37" t="s">
        <v>121</v>
      </c>
      <c r="B25" s="102" t="s">
        <v>140</v>
      </c>
      <c r="C25" s="116" t="s">
        <v>141</v>
      </c>
      <c r="D25" s="99" t="s">
        <v>188</v>
      </c>
      <c r="E25" s="102" t="s">
        <v>189</v>
      </c>
      <c r="F25" s="102" t="s">
        <v>190</v>
      </c>
      <c r="G25" s="102" t="s">
        <v>121</v>
      </c>
      <c r="H25" s="118">
        <v>1101</v>
      </c>
      <c r="I25" s="102" t="s">
        <v>158</v>
      </c>
      <c r="J25" s="102" t="s">
        <v>159</v>
      </c>
      <c r="K25" s="102" t="s">
        <v>160</v>
      </c>
      <c r="L25" s="102" t="s">
        <v>161</v>
      </c>
      <c r="M25" s="118" t="s">
        <v>162</v>
      </c>
      <c r="N25" s="102" t="s">
        <v>160</v>
      </c>
      <c r="O25" s="102" t="s">
        <v>163</v>
      </c>
      <c r="P25" s="128">
        <v>1</v>
      </c>
      <c r="Q25" s="128">
        <v>1</v>
      </c>
      <c r="R25" s="111">
        <v>0</v>
      </c>
      <c r="S25" s="112">
        <v>0</v>
      </c>
      <c r="T25" s="113">
        <v>0</v>
      </c>
      <c r="U25" s="64">
        <f>+PyPI!H23</f>
        <v>4421654</v>
      </c>
      <c r="V25" s="85">
        <f>+PyPI!J23</f>
        <v>9674357.8900000006</v>
      </c>
      <c r="W25" s="94">
        <f>+PyPI!L23</f>
        <v>1081482.6100000001</v>
      </c>
      <c r="X25" s="90">
        <f>+PyPI!P23</f>
        <v>0.24458779678373752</v>
      </c>
      <c r="Y25" s="48">
        <f>+PyPI!Q23</f>
        <v>0.1117885674994395</v>
      </c>
      <c r="AA25" s="56"/>
      <c r="AB25" s="57"/>
    </row>
    <row r="26" spans="1:28" x14ac:dyDescent="0.2">
      <c r="A26" s="37" t="s">
        <v>122</v>
      </c>
      <c r="B26" s="162" t="s">
        <v>140</v>
      </c>
      <c r="C26" s="162" t="s">
        <v>141</v>
      </c>
      <c r="D26" s="162" t="s">
        <v>205</v>
      </c>
      <c r="E26" s="162" t="s">
        <v>206</v>
      </c>
      <c r="F26" s="162" t="s">
        <v>207</v>
      </c>
      <c r="G26" s="162" t="s">
        <v>122</v>
      </c>
      <c r="H26" s="162">
        <v>301</v>
      </c>
      <c r="I26" s="162" t="s">
        <v>208</v>
      </c>
      <c r="J26" s="162" t="s">
        <v>159</v>
      </c>
      <c r="K26" s="162" t="s">
        <v>160</v>
      </c>
      <c r="L26" s="162" t="s">
        <v>161</v>
      </c>
      <c r="M26" s="162" t="s">
        <v>162</v>
      </c>
      <c r="N26" s="162" t="s">
        <v>160</v>
      </c>
      <c r="O26" s="102"/>
      <c r="P26" s="103"/>
      <c r="Q26" s="104"/>
      <c r="R26" s="104"/>
      <c r="S26" s="112"/>
      <c r="T26" s="113"/>
      <c r="U26" s="64">
        <f>+PyPI!H24</f>
        <v>2229408.4900000002</v>
      </c>
      <c r="V26" s="85">
        <f>+PyPI!J24</f>
        <v>4017488.93</v>
      </c>
      <c r="W26" s="94">
        <f>+PyPI!L24</f>
        <v>351227.46</v>
      </c>
      <c r="X26" s="90">
        <f>+PyPI!P24</f>
        <v>0.15754289156761936</v>
      </c>
      <c r="Y26" s="48">
        <f>+PyPI!Q24</f>
        <v>8.7424624216699456E-2</v>
      </c>
      <c r="AA26" s="56"/>
      <c r="AB26" s="57"/>
    </row>
    <row r="27" spans="1:28" x14ac:dyDescent="0.2">
      <c r="A27" s="38" t="s">
        <v>122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02"/>
      <c r="P27" s="103"/>
      <c r="Q27" s="104"/>
      <c r="R27" s="104"/>
      <c r="S27" s="112"/>
      <c r="T27" s="113"/>
      <c r="U27" s="64">
        <f>+PyPI!H25</f>
        <v>761870.39</v>
      </c>
      <c r="V27" s="85">
        <f>+PyPI!J25</f>
        <v>1453740.78</v>
      </c>
      <c r="W27" s="94">
        <f>+PyPI!L25</f>
        <v>1573.18</v>
      </c>
      <c r="X27" s="90">
        <f>+PyPI!P25</f>
        <v>2.0648919037265642E-3</v>
      </c>
      <c r="Y27" s="48">
        <f>+PyPI!Q25</f>
        <v>1.082159915745089E-3</v>
      </c>
      <c r="AA27" s="56"/>
      <c r="AB27" s="57"/>
    </row>
    <row r="28" spans="1:28" x14ac:dyDescent="0.2">
      <c r="A28" s="38"/>
      <c r="B28" s="120"/>
      <c r="C28" s="116"/>
      <c r="D28" s="121"/>
      <c r="E28" s="102"/>
      <c r="F28" s="102"/>
      <c r="G28" s="102"/>
      <c r="H28" s="118"/>
      <c r="I28" s="102"/>
      <c r="J28" s="102"/>
      <c r="K28" s="102"/>
      <c r="L28" s="102"/>
      <c r="M28" s="102"/>
      <c r="N28" s="102"/>
      <c r="O28" s="102"/>
      <c r="P28" s="103"/>
      <c r="Q28" s="122"/>
      <c r="R28" s="104"/>
      <c r="S28" s="123"/>
      <c r="T28" s="113"/>
      <c r="U28" s="64">
        <f>+PyPI!H26</f>
        <v>0</v>
      </c>
      <c r="V28" s="85">
        <f>+PyPI!J26</f>
        <v>2034555.35</v>
      </c>
      <c r="W28" s="94">
        <f>+PyPI!L26</f>
        <v>0</v>
      </c>
      <c r="X28" s="90">
        <f>+PyPI!P26</f>
        <v>0</v>
      </c>
      <c r="Y28" s="48">
        <f>+PyPI!Q26</f>
        <v>0</v>
      </c>
      <c r="AA28" s="56"/>
      <c r="AB28" s="57"/>
    </row>
    <row r="29" spans="1:28" s="23" customFormat="1" ht="12.75" customHeight="1" x14ac:dyDescent="0.2">
      <c r="A29" s="20"/>
      <c r="B29" s="96"/>
      <c r="C29" s="136" t="s">
        <v>44</v>
      </c>
      <c r="D29" s="137"/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50">
        <v>0</v>
      </c>
      <c r="Q29" s="51">
        <v>0</v>
      </c>
      <c r="R29" s="39">
        <v>0</v>
      </c>
      <c r="S29" s="52">
        <v>0</v>
      </c>
      <c r="T29" s="39">
        <v>0</v>
      </c>
      <c r="U29" s="53">
        <f>+SUM(U10:U28)</f>
        <v>133813407.55999997</v>
      </c>
      <c r="V29" s="53">
        <f>+SUM(V10:V28)</f>
        <v>242080294.96999997</v>
      </c>
      <c r="W29" s="53">
        <f>+SUM(W10:W28)</f>
        <v>20852001.209999997</v>
      </c>
      <c r="X29" s="51"/>
      <c r="Y29" s="95"/>
    </row>
    <row r="30" spans="1:28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8" x14ac:dyDescent="0.2">
      <c r="B31" s="24" t="s">
        <v>45</v>
      </c>
      <c r="G31" s="1"/>
      <c r="H31" s="1"/>
      <c r="I31" s="1"/>
      <c r="J31" s="1"/>
      <c r="K31" s="1"/>
      <c r="L31" s="1"/>
      <c r="M31" s="1"/>
      <c r="N31" s="1"/>
      <c r="O31" s="1"/>
    </row>
    <row r="34" spans="3:25" x14ac:dyDescent="0.2">
      <c r="C34" s="25"/>
      <c r="D34" s="25"/>
      <c r="E34" s="25"/>
      <c r="F34" s="25"/>
    </row>
    <row r="35" spans="3:25" x14ac:dyDescent="0.2">
      <c r="D35" s="26" t="s">
        <v>88</v>
      </c>
      <c r="H35" s="130"/>
      <c r="I35" s="130"/>
      <c r="J35" s="130"/>
      <c r="K35" s="130"/>
      <c r="L35" s="130"/>
      <c r="M35" s="130"/>
      <c r="N35" s="130"/>
      <c r="O35" s="130"/>
      <c r="R35" s="138" t="s">
        <v>107</v>
      </c>
      <c r="S35" s="138"/>
      <c r="T35" s="138"/>
      <c r="U35" s="138"/>
      <c r="V35" s="138"/>
      <c r="W35" s="138"/>
      <c r="X35" s="138"/>
      <c r="Y35" s="138"/>
    </row>
    <row r="36" spans="3:25" x14ac:dyDescent="0.2">
      <c r="D36" s="15" t="s">
        <v>87</v>
      </c>
      <c r="H36" s="153"/>
      <c r="I36" s="153"/>
      <c r="J36" s="153"/>
      <c r="K36" s="153"/>
      <c r="L36" s="153"/>
      <c r="M36" s="153"/>
      <c r="N36" s="153"/>
      <c r="O36" s="153"/>
      <c r="R36" s="153" t="s">
        <v>89</v>
      </c>
      <c r="S36" s="153"/>
      <c r="T36" s="153"/>
      <c r="U36" s="153"/>
      <c r="V36" s="153"/>
      <c r="W36" s="153"/>
      <c r="X36" s="153"/>
      <c r="Y36" s="153"/>
    </row>
  </sheetData>
  <mergeCells count="47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C29:D29"/>
    <mergeCell ref="H35:O35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6:G27"/>
    <mergeCell ref="N26:N27"/>
    <mergeCell ref="H36:O36"/>
    <mergeCell ref="U8:U9"/>
    <mergeCell ref="V8:V9"/>
    <mergeCell ref="W8:W9"/>
    <mergeCell ref="X8:Y8"/>
    <mergeCell ref="Q8:Q9"/>
    <mergeCell ref="R8:R9"/>
    <mergeCell ref="S8:T8"/>
    <mergeCell ref="R35:Y35"/>
    <mergeCell ref="R36:Y36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5" right="0.7" top="0.44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L41"/>
  <sheetViews>
    <sheetView workbookViewId="0">
      <selection activeCell="A8" sqref="A8"/>
    </sheetView>
  </sheetViews>
  <sheetFormatPr baseColWidth="10" defaultRowHeight="15" x14ac:dyDescent="0.25"/>
  <cols>
    <col min="3" max="3" width="13.7109375" customWidth="1"/>
    <col min="4" max="4" width="15.140625" customWidth="1"/>
    <col min="5" max="5" width="15.28515625" customWidth="1"/>
    <col min="6" max="6" width="13.5703125" customWidth="1"/>
    <col min="7" max="7" width="14.28515625" customWidth="1"/>
    <col min="8" max="8" width="14" customWidth="1"/>
    <col min="9" max="9" width="14.42578125" customWidth="1"/>
    <col min="10" max="10" width="15.140625" customWidth="1"/>
    <col min="12" max="12" width="12.7109375" bestFit="1" customWidth="1"/>
  </cols>
  <sheetData>
    <row r="7" spans="3:12" x14ac:dyDescent="0.25">
      <c r="C7" s="159" t="s">
        <v>50</v>
      </c>
      <c r="D7" s="160"/>
      <c r="E7" s="160"/>
      <c r="F7" s="160"/>
      <c r="G7" s="160"/>
      <c r="H7" s="160"/>
      <c r="I7" s="161"/>
      <c r="J7" s="150" t="s">
        <v>4</v>
      </c>
    </row>
    <row r="8" spans="3:12" ht="25.5" x14ac:dyDescent="0.25">
      <c r="C8" s="77" t="s">
        <v>5</v>
      </c>
      <c r="D8" s="77" t="s">
        <v>6</v>
      </c>
      <c r="E8" s="77" t="s">
        <v>7</v>
      </c>
      <c r="F8" s="77" t="s">
        <v>8</v>
      </c>
      <c r="G8" s="77" t="s">
        <v>9</v>
      </c>
      <c r="H8" s="77" t="s">
        <v>10</v>
      </c>
      <c r="I8" s="77" t="s">
        <v>11</v>
      </c>
      <c r="J8" s="150"/>
    </row>
    <row r="9" spans="3:12" x14ac:dyDescent="0.25">
      <c r="C9" s="77">
        <v>1</v>
      </c>
      <c r="D9" s="77">
        <v>2</v>
      </c>
      <c r="E9" s="77" t="s">
        <v>12</v>
      </c>
      <c r="F9" s="77">
        <v>4</v>
      </c>
      <c r="G9" s="77">
        <v>5</v>
      </c>
      <c r="H9" s="77">
        <v>6</v>
      </c>
      <c r="I9" s="77">
        <v>7</v>
      </c>
      <c r="J9" s="77" t="s">
        <v>13</v>
      </c>
    </row>
    <row r="10" spans="3:12" x14ac:dyDescent="0.25">
      <c r="C10" s="61">
        <v>30226146.120000001</v>
      </c>
      <c r="D10" s="61">
        <f>28360643.39-14776842.8</f>
        <v>13583800.59</v>
      </c>
      <c r="E10" s="61">
        <f>+C10+D10</f>
        <v>43809946.710000001</v>
      </c>
      <c r="F10" s="61">
        <v>3656499.68</v>
      </c>
      <c r="G10" s="61">
        <v>36409.800000000003</v>
      </c>
      <c r="H10" s="61">
        <v>16266016.66</v>
      </c>
      <c r="I10" s="61">
        <v>12573140.18</v>
      </c>
      <c r="J10" s="61">
        <f>+E10-H10</f>
        <v>27543930.050000001</v>
      </c>
      <c r="L10" s="78">
        <f>+G10+I10</f>
        <v>12609549.98</v>
      </c>
    </row>
    <row r="11" spans="3:12" x14ac:dyDescent="0.25">
      <c r="C11" s="61">
        <v>7925646.7300000004</v>
      </c>
      <c r="D11" s="66">
        <f>8480111.45-1287175.37</f>
        <v>7192936.0799999991</v>
      </c>
      <c r="E11" s="61">
        <f t="shared" ref="E11:E22" si="0">+C11+D11</f>
        <v>15118582.809999999</v>
      </c>
      <c r="F11" s="66">
        <v>593287.88</v>
      </c>
      <c r="G11" s="66">
        <v>1221</v>
      </c>
      <c r="H11" s="66">
        <v>9243882.5</v>
      </c>
      <c r="I11" s="66">
        <v>8649373.6199999992</v>
      </c>
      <c r="J11" s="61">
        <f t="shared" ref="J11:J22" si="1">+E11-H11</f>
        <v>5874700.3099999987</v>
      </c>
      <c r="L11" s="78">
        <f t="shared" ref="L11:L23" si="2">+G11+I11</f>
        <v>8650594.6199999992</v>
      </c>
    </row>
    <row r="12" spans="3:12" x14ac:dyDescent="0.25">
      <c r="C12" s="61">
        <v>30004358.300000001</v>
      </c>
      <c r="D12" s="61">
        <f>31983984.77-4274707.41</f>
        <v>27709277.359999999</v>
      </c>
      <c r="E12" s="61">
        <f t="shared" si="0"/>
        <v>57713635.659999996</v>
      </c>
      <c r="F12" s="61">
        <v>5051012.41</v>
      </c>
      <c r="G12" s="61">
        <v>536824.03</v>
      </c>
      <c r="H12" s="61">
        <v>38287826.689999998</v>
      </c>
      <c r="I12" s="61">
        <v>32699990.25</v>
      </c>
      <c r="J12" s="61">
        <f t="shared" si="1"/>
        <v>19425808.969999999</v>
      </c>
      <c r="L12" s="78">
        <f t="shared" si="2"/>
        <v>33236814.280000001</v>
      </c>
    </row>
    <row r="13" spans="3:12" x14ac:dyDescent="0.25">
      <c r="C13" s="61">
        <v>27386605.75</v>
      </c>
      <c r="D13" s="61">
        <f>27226612.87-45000</f>
        <v>27181612.870000001</v>
      </c>
      <c r="E13" s="61">
        <f t="shared" si="0"/>
        <v>54568218.620000005</v>
      </c>
      <c r="F13" s="61">
        <v>799200.26</v>
      </c>
      <c r="G13" s="61">
        <v>0</v>
      </c>
      <c r="H13" s="61">
        <v>41055086.280000001</v>
      </c>
      <c r="I13" s="61">
        <v>40255886.020000003</v>
      </c>
      <c r="J13" s="61">
        <f t="shared" si="1"/>
        <v>13513132.340000004</v>
      </c>
      <c r="L13" s="78">
        <f t="shared" si="2"/>
        <v>40255886.020000003</v>
      </c>
    </row>
    <row r="14" spans="3:12" x14ac:dyDescent="0.25">
      <c r="C14" s="61">
        <v>3057955.62</v>
      </c>
      <c r="D14" s="61">
        <f>3357201.81-1115782.84</f>
        <v>2241418.9699999997</v>
      </c>
      <c r="E14" s="61">
        <f t="shared" si="0"/>
        <v>5299374.59</v>
      </c>
      <c r="F14" s="61">
        <v>61715.83</v>
      </c>
      <c r="G14" s="61">
        <v>75852.69</v>
      </c>
      <c r="H14" s="61">
        <v>2226530.2799999998</v>
      </c>
      <c r="I14" s="61">
        <v>2088961.76</v>
      </c>
      <c r="J14" s="61">
        <f t="shared" si="1"/>
        <v>3072844.31</v>
      </c>
      <c r="L14" s="78">
        <f t="shared" si="2"/>
        <v>2164814.4500000002</v>
      </c>
    </row>
    <row r="15" spans="3:12" x14ac:dyDescent="0.25">
      <c r="C15" s="61">
        <v>701389.39</v>
      </c>
      <c r="D15" s="61">
        <f>3709738.25-21500</f>
        <v>3688238.25</v>
      </c>
      <c r="E15" s="61">
        <f t="shared" si="0"/>
        <v>4389627.6399999997</v>
      </c>
      <c r="F15" s="61">
        <v>3438</v>
      </c>
      <c r="G15" s="61">
        <v>0</v>
      </c>
      <c r="H15" s="61">
        <v>676113.57</v>
      </c>
      <c r="I15" s="61">
        <v>672675.57</v>
      </c>
      <c r="J15" s="61">
        <f t="shared" si="1"/>
        <v>3713514.07</v>
      </c>
      <c r="L15" s="78">
        <f t="shared" si="2"/>
        <v>672675.57</v>
      </c>
    </row>
    <row r="16" spans="3:12" x14ac:dyDescent="0.25">
      <c r="C16" s="61">
        <v>2108553.9</v>
      </c>
      <c r="D16" s="61">
        <f>479432.1-100000</f>
        <v>379432.1</v>
      </c>
      <c r="E16" s="61">
        <f t="shared" si="0"/>
        <v>2487986</v>
      </c>
      <c r="F16" s="61">
        <v>301011.96999999997</v>
      </c>
      <c r="G16" s="61">
        <v>0</v>
      </c>
      <c r="H16" s="61">
        <v>1645958.26</v>
      </c>
      <c r="I16" s="61">
        <v>1344946.29</v>
      </c>
      <c r="J16" s="61">
        <f t="shared" si="1"/>
        <v>842027.74</v>
      </c>
      <c r="L16" s="78">
        <f t="shared" si="2"/>
        <v>1344946.29</v>
      </c>
    </row>
    <row r="17" spans="3:12" x14ac:dyDescent="0.25">
      <c r="C17" s="61">
        <v>2975173.98</v>
      </c>
      <c r="D17" s="61">
        <f>1649329.26-1663876</f>
        <v>-14546.739999999991</v>
      </c>
      <c r="E17" s="61">
        <f t="shared" si="0"/>
        <v>2960627.24</v>
      </c>
      <c r="F17" s="61">
        <v>61784.36</v>
      </c>
      <c r="G17" s="61">
        <v>0</v>
      </c>
      <c r="H17" s="61">
        <v>910612.17</v>
      </c>
      <c r="I17" s="61">
        <v>848827.81</v>
      </c>
      <c r="J17" s="61">
        <f t="shared" si="1"/>
        <v>2050015.0700000003</v>
      </c>
      <c r="L17" s="78">
        <f t="shared" si="2"/>
        <v>848827.81</v>
      </c>
    </row>
    <row r="18" spans="3:12" x14ac:dyDescent="0.25">
      <c r="C18" s="61">
        <v>6387532.6699999999</v>
      </c>
      <c r="D18" s="61">
        <f>2742794.11-1208268.6</f>
        <v>1534525.5099999998</v>
      </c>
      <c r="E18" s="61">
        <f t="shared" si="0"/>
        <v>7922058.1799999997</v>
      </c>
      <c r="F18" s="61">
        <v>1076712.29</v>
      </c>
      <c r="G18" s="61">
        <v>107145.12</v>
      </c>
      <c r="H18" s="61">
        <v>3636369.49</v>
      </c>
      <c r="I18" s="61">
        <v>2452512.08</v>
      </c>
      <c r="J18" s="61">
        <f t="shared" si="1"/>
        <v>4285688.6899999995</v>
      </c>
      <c r="L18" s="78">
        <f t="shared" si="2"/>
        <v>2559657.2000000002</v>
      </c>
    </row>
    <row r="19" spans="3:12" x14ac:dyDescent="0.25">
      <c r="C19" s="61">
        <v>127291.9</v>
      </c>
      <c r="D19" s="61">
        <v>129489.3</v>
      </c>
      <c r="E19" s="61">
        <f t="shared" si="0"/>
        <v>256781.2</v>
      </c>
      <c r="F19" s="61">
        <v>101</v>
      </c>
      <c r="G19" s="61">
        <v>0</v>
      </c>
      <c r="H19" s="61">
        <v>104985.94</v>
      </c>
      <c r="I19" s="61">
        <v>104884.94</v>
      </c>
      <c r="J19" s="61">
        <f t="shared" si="1"/>
        <v>151795.26</v>
      </c>
      <c r="L19" s="78">
        <f t="shared" si="2"/>
        <v>104884.94</v>
      </c>
    </row>
    <row r="20" spans="3:12" x14ac:dyDescent="0.25">
      <c r="C20" s="61">
        <v>9534341.9600000009</v>
      </c>
      <c r="D20" s="66">
        <f>4228079.64-3972759.1</f>
        <v>255320.53999999957</v>
      </c>
      <c r="E20" s="61">
        <f t="shared" si="0"/>
        <v>9789662.5</v>
      </c>
      <c r="F20" s="66">
        <v>428569.32</v>
      </c>
      <c r="G20" s="66">
        <v>19808.21</v>
      </c>
      <c r="H20" s="66">
        <v>4237481.28</v>
      </c>
      <c r="I20" s="66">
        <v>3789103.75</v>
      </c>
      <c r="J20" s="61">
        <f t="shared" si="1"/>
        <v>5552181.2199999997</v>
      </c>
      <c r="L20" s="78">
        <f t="shared" si="2"/>
        <v>3808911.96</v>
      </c>
    </row>
    <row r="21" spans="3:12" x14ac:dyDescent="0.25">
      <c r="C21" s="61">
        <v>272463.74</v>
      </c>
      <c r="D21" s="66">
        <v>329338.65999999997</v>
      </c>
      <c r="E21" s="61">
        <f t="shared" si="0"/>
        <v>601802.39999999991</v>
      </c>
      <c r="F21" s="66">
        <v>921.93</v>
      </c>
      <c r="G21" s="66">
        <v>0</v>
      </c>
      <c r="H21" s="66">
        <v>260892.31</v>
      </c>
      <c r="I21" s="66">
        <v>259970.38</v>
      </c>
      <c r="J21" s="61">
        <f t="shared" si="1"/>
        <v>340910.08999999991</v>
      </c>
      <c r="L21" s="78">
        <f t="shared" si="2"/>
        <v>259970.38</v>
      </c>
    </row>
    <row r="22" spans="3:12" x14ac:dyDescent="0.25">
      <c r="C22" s="61">
        <v>0</v>
      </c>
      <c r="D22" s="66">
        <v>25797527.690000001</v>
      </c>
      <c r="E22" s="61">
        <f t="shared" si="0"/>
        <v>25797527.690000001</v>
      </c>
      <c r="F22" s="66">
        <v>3525850.7</v>
      </c>
      <c r="G22" s="66">
        <v>0</v>
      </c>
      <c r="H22" s="66">
        <v>3525850.7</v>
      </c>
      <c r="I22" s="66">
        <v>0</v>
      </c>
      <c r="J22" s="61">
        <f t="shared" si="1"/>
        <v>22271676.990000002</v>
      </c>
      <c r="L22" s="78">
        <f t="shared" si="2"/>
        <v>0</v>
      </c>
    </row>
    <row r="23" spans="3:12" x14ac:dyDescent="0.25">
      <c r="C23" s="9"/>
      <c r="D23" s="8"/>
      <c r="E23" s="8"/>
      <c r="F23" s="8"/>
      <c r="G23" s="8"/>
      <c r="H23" s="8"/>
      <c r="I23" s="8"/>
      <c r="J23" s="9"/>
      <c r="L23" s="78">
        <f t="shared" si="2"/>
        <v>0</v>
      </c>
    </row>
    <row r="24" spans="3:12" x14ac:dyDescent="0.25">
      <c r="C24" s="45">
        <f>+C10+C11+C12+C13+C14+C15+C16+C17+C18+C19+C20+C21+C22</f>
        <v>120707460.06000002</v>
      </c>
      <c r="D24" s="45">
        <f t="shared" ref="D24:J24" si="3">+D10+D11+D12+D13+D14+D15+D16+D17+D18+D19+D20+D21+D22</f>
        <v>110008371.18000001</v>
      </c>
      <c r="E24" s="45">
        <f t="shared" si="3"/>
        <v>230715831.24000001</v>
      </c>
      <c r="F24" s="45">
        <f t="shared" si="3"/>
        <v>15560105.629999999</v>
      </c>
      <c r="G24" s="45">
        <f t="shared" si="3"/>
        <v>777260.85</v>
      </c>
      <c r="H24" s="45">
        <f t="shared" si="3"/>
        <v>122077606.13</v>
      </c>
      <c r="I24" s="45">
        <f t="shared" si="3"/>
        <v>105740272.64999999</v>
      </c>
      <c r="J24" s="45">
        <f t="shared" si="3"/>
        <v>108638225.10999998</v>
      </c>
    </row>
    <row r="25" spans="3:12" x14ac:dyDescent="0.25">
      <c r="I25" s="78">
        <f>+I24+G24</f>
        <v>106517533.49999999</v>
      </c>
    </row>
    <row r="26" spans="3:12" x14ac:dyDescent="0.25">
      <c r="C26" s="159" t="s">
        <v>50</v>
      </c>
      <c r="D26" s="160"/>
      <c r="E26" s="160"/>
      <c r="F26" s="160"/>
      <c r="G26" s="160"/>
      <c r="H26" s="160"/>
      <c r="I26" s="161"/>
      <c r="J26" s="150" t="s">
        <v>4</v>
      </c>
    </row>
    <row r="27" spans="3:12" ht="25.5" x14ac:dyDescent="0.25">
      <c r="C27" s="77" t="s">
        <v>5</v>
      </c>
      <c r="D27" s="77" t="s">
        <v>6</v>
      </c>
      <c r="E27" s="77" t="s">
        <v>7</v>
      </c>
      <c r="F27" s="77" t="s">
        <v>8</v>
      </c>
      <c r="G27" s="77" t="s">
        <v>9</v>
      </c>
      <c r="H27" s="77" t="s">
        <v>10</v>
      </c>
      <c r="I27" s="77" t="s">
        <v>11</v>
      </c>
      <c r="J27" s="150"/>
    </row>
    <row r="28" spans="3:12" x14ac:dyDescent="0.25">
      <c r="C28" s="61">
        <v>30226146.120000001</v>
      </c>
      <c r="D28" s="61">
        <f>28360643.39-14776842.8</f>
        <v>13583800.59</v>
      </c>
      <c r="E28" s="61">
        <f>+C28+D28</f>
        <v>43809946.710000001</v>
      </c>
      <c r="F28" s="61">
        <v>16266016.66</v>
      </c>
      <c r="G28" s="78">
        <v>12609549.98</v>
      </c>
      <c r="H28" s="78">
        <v>12609549.98</v>
      </c>
      <c r="I28" s="61">
        <v>12573140.18</v>
      </c>
    </row>
    <row r="29" spans="3:12" x14ac:dyDescent="0.25">
      <c r="C29" s="79">
        <v>7925646.7300000004</v>
      </c>
      <c r="D29" s="80">
        <f>8480111.45-1287175.37</f>
        <v>7192936.0799999991</v>
      </c>
      <c r="E29" s="79">
        <f t="shared" ref="E29:E40" si="4">+C29+D29</f>
        <v>15118582.809999999</v>
      </c>
      <c r="F29" s="80">
        <v>9243882.5</v>
      </c>
      <c r="G29" s="81">
        <v>8650594.6199999992</v>
      </c>
      <c r="H29" s="81">
        <v>8650594.6199999992</v>
      </c>
      <c r="I29" s="80">
        <v>8649373.6199999992</v>
      </c>
    </row>
    <row r="30" spans="3:12" x14ac:dyDescent="0.25">
      <c r="C30" s="61">
        <v>30004358.300000001</v>
      </c>
      <c r="D30" s="61">
        <f>31983984.77-4274707.41</f>
        <v>27709277.359999999</v>
      </c>
      <c r="E30" s="61">
        <f t="shared" si="4"/>
        <v>57713635.659999996</v>
      </c>
      <c r="F30" s="61">
        <v>38287826.689999998</v>
      </c>
      <c r="G30" s="78">
        <v>33236814.280000001</v>
      </c>
      <c r="H30" s="78">
        <v>33236814.280000001</v>
      </c>
      <c r="I30" s="61">
        <v>32699990.25</v>
      </c>
    </row>
    <row r="31" spans="3:12" x14ac:dyDescent="0.25">
      <c r="C31" s="61">
        <v>27386605.75</v>
      </c>
      <c r="D31" s="61">
        <f>27226612.87-45000</f>
        <v>27181612.870000001</v>
      </c>
      <c r="E31" s="61">
        <f t="shared" si="4"/>
        <v>54568218.620000005</v>
      </c>
      <c r="F31" s="61">
        <v>41055086.280000001</v>
      </c>
      <c r="G31" s="78">
        <v>40255886.020000003</v>
      </c>
      <c r="H31" s="78">
        <v>40255886.020000003</v>
      </c>
      <c r="I31" s="61">
        <v>40255886.020000003</v>
      </c>
    </row>
    <row r="32" spans="3:12" x14ac:dyDescent="0.25">
      <c r="C32" s="61">
        <v>3057955.62</v>
      </c>
      <c r="D32" s="61">
        <f>3357201.81-1115782.84</f>
        <v>2241418.9699999997</v>
      </c>
      <c r="E32" s="61">
        <f t="shared" si="4"/>
        <v>5299374.59</v>
      </c>
      <c r="F32" s="61">
        <v>2226530.2799999998</v>
      </c>
      <c r="G32" s="78">
        <v>2164814.4500000002</v>
      </c>
      <c r="H32" s="78">
        <v>2164814.4500000002</v>
      </c>
      <c r="I32" s="61">
        <v>2088961.76</v>
      </c>
    </row>
    <row r="33" spans="3:10" x14ac:dyDescent="0.25">
      <c r="C33" s="61">
        <v>701389.39</v>
      </c>
      <c r="D33" s="61">
        <f>3709738.25-21500</f>
        <v>3688238.25</v>
      </c>
      <c r="E33" s="61">
        <f t="shared" si="4"/>
        <v>4389627.6399999997</v>
      </c>
      <c r="F33" s="61">
        <v>676113.57</v>
      </c>
      <c r="G33" s="78">
        <v>672675.57</v>
      </c>
      <c r="H33" s="78">
        <v>672675.57</v>
      </c>
      <c r="I33" s="61">
        <v>672675.57</v>
      </c>
    </row>
    <row r="34" spans="3:10" x14ac:dyDescent="0.25">
      <c r="C34" s="61">
        <v>2108553.9</v>
      </c>
      <c r="D34" s="61">
        <f>479432.1-100000</f>
        <v>379432.1</v>
      </c>
      <c r="E34" s="61">
        <f t="shared" si="4"/>
        <v>2487986</v>
      </c>
      <c r="F34" s="61">
        <v>1645958.26</v>
      </c>
      <c r="G34" s="78">
        <v>1344946.29</v>
      </c>
      <c r="H34" s="78">
        <v>1344946.29</v>
      </c>
      <c r="I34" s="61">
        <v>1344946.29</v>
      </c>
    </row>
    <row r="35" spans="3:10" x14ac:dyDescent="0.25">
      <c r="C35" s="61">
        <v>2975173.98</v>
      </c>
      <c r="D35" s="61">
        <f>1649329.26-1663876</f>
        <v>-14546.739999999991</v>
      </c>
      <c r="E35" s="61">
        <f t="shared" si="4"/>
        <v>2960627.24</v>
      </c>
      <c r="F35" s="61">
        <v>910612.17</v>
      </c>
      <c r="G35" s="78">
        <v>848827.81</v>
      </c>
      <c r="H35" s="78">
        <v>848827.81</v>
      </c>
      <c r="I35" s="61">
        <v>848827.81</v>
      </c>
    </row>
    <row r="36" spans="3:10" x14ac:dyDescent="0.25">
      <c r="C36" s="61">
        <v>6387532.6699999999</v>
      </c>
      <c r="D36" s="61">
        <f>2742794.11-1208268.6</f>
        <v>1534525.5099999998</v>
      </c>
      <c r="E36" s="61">
        <f t="shared" si="4"/>
        <v>7922058.1799999997</v>
      </c>
      <c r="F36" s="61">
        <v>3636369.49</v>
      </c>
      <c r="G36" s="78">
        <v>2559657.2000000002</v>
      </c>
      <c r="H36" s="78">
        <v>2559657.2000000002</v>
      </c>
      <c r="I36" s="61">
        <v>2452512.08</v>
      </c>
    </row>
    <row r="37" spans="3:10" x14ac:dyDescent="0.25">
      <c r="C37" s="61">
        <v>127291.9</v>
      </c>
      <c r="D37" s="61">
        <v>129489.3</v>
      </c>
      <c r="E37" s="61">
        <f t="shared" si="4"/>
        <v>256781.2</v>
      </c>
      <c r="F37" s="61">
        <v>104985.94</v>
      </c>
      <c r="G37" s="78">
        <v>104884.94</v>
      </c>
      <c r="H37" s="78">
        <v>104884.94</v>
      </c>
      <c r="I37" s="61">
        <v>104884.94</v>
      </c>
    </row>
    <row r="38" spans="3:10" x14ac:dyDescent="0.25">
      <c r="C38" s="61">
        <v>9534341.9600000009</v>
      </c>
      <c r="D38" s="66">
        <f>4228079.64-3972759.1</f>
        <v>255320.53999999957</v>
      </c>
      <c r="E38" s="61">
        <f t="shared" si="4"/>
        <v>9789662.5</v>
      </c>
      <c r="F38" s="66">
        <v>4237481.28</v>
      </c>
      <c r="G38" s="78">
        <v>3808911.96</v>
      </c>
      <c r="H38" s="78">
        <v>3808911.96</v>
      </c>
      <c r="I38" s="66">
        <v>3789103.75</v>
      </c>
    </row>
    <row r="39" spans="3:10" x14ac:dyDescent="0.25">
      <c r="C39" s="61">
        <v>272463.74</v>
      </c>
      <c r="D39" s="66">
        <v>329338.65999999997</v>
      </c>
      <c r="E39" s="61">
        <f t="shared" si="4"/>
        <v>601802.39999999991</v>
      </c>
      <c r="F39" s="66">
        <v>260892.31</v>
      </c>
      <c r="G39" s="78">
        <v>259970.38</v>
      </c>
      <c r="H39" s="78">
        <v>259970.38</v>
      </c>
      <c r="I39" s="66">
        <v>259970.38</v>
      </c>
    </row>
    <row r="40" spans="3:10" x14ac:dyDescent="0.25">
      <c r="C40" s="61">
        <v>0</v>
      </c>
      <c r="D40" s="66">
        <v>25797527.690000001</v>
      </c>
      <c r="E40" s="61">
        <f t="shared" si="4"/>
        <v>25797527.690000001</v>
      </c>
      <c r="F40" s="66">
        <v>3525850.7</v>
      </c>
      <c r="G40">
        <v>0</v>
      </c>
      <c r="I40" s="66">
        <v>0</v>
      </c>
    </row>
    <row r="41" spans="3:10" x14ac:dyDescent="0.25">
      <c r="C41" s="45">
        <f t="shared" ref="C41:J41" si="5">+SUM(C28:C40)</f>
        <v>120707460.06000002</v>
      </c>
      <c r="D41" s="45">
        <f t="shared" si="5"/>
        <v>110008371.18000001</v>
      </c>
      <c r="E41" s="45">
        <f t="shared" si="5"/>
        <v>230715831.24000001</v>
      </c>
      <c r="F41" s="45">
        <f t="shared" si="5"/>
        <v>122077606.13</v>
      </c>
      <c r="G41" s="45">
        <f t="shared" si="5"/>
        <v>106517533.5</v>
      </c>
      <c r="H41" s="45">
        <f t="shared" si="5"/>
        <v>106517533.5</v>
      </c>
      <c r="I41" s="45">
        <f t="shared" si="5"/>
        <v>105740272.64999999</v>
      </c>
      <c r="J41" s="45">
        <f t="shared" si="5"/>
        <v>0</v>
      </c>
    </row>
  </sheetData>
  <mergeCells count="4">
    <mergeCell ref="C7:I7"/>
    <mergeCell ref="J7:J8"/>
    <mergeCell ref="C26:I26"/>
    <mergeCell ref="J26:J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CProg</vt:lpstr>
      <vt:lpstr>PyPI</vt:lpstr>
      <vt:lpstr>IR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Alejandro Moreno Santillán</cp:lastModifiedBy>
  <cp:lastPrinted>2018-04-30T20:47:35Z</cp:lastPrinted>
  <dcterms:created xsi:type="dcterms:W3CDTF">2016-06-09T15:26:15Z</dcterms:created>
  <dcterms:modified xsi:type="dcterms:W3CDTF">2018-04-30T20:48:07Z</dcterms:modified>
</cp:coreProperties>
</file>