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3er trimestre\PROGRAMATICOS\"/>
    </mc:Choice>
  </mc:AlternateContent>
  <bookViews>
    <workbookView xWindow="0" yWindow="0" windowWidth="28800" windowHeight="9330"/>
  </bookViews>
  <sheets>
    <sheet name="Hoja1" sheetId="1" r:id="rId1"/>
  </sheets>
  <externalReferences>
    <externalReference r:id="rId2"/>
  </externalReferences>
  <definedNames>
    <definedName name="_xlnm.Print_Area" localSheetId="0">Hoja1!$A$1:$Q$37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4" i="1" l="1"/>
  <c r="M94" i="1"/>
  <c r="L94" i="1"/>
  <c r="K94" i="1"/>
  <c r="I94" i="1"/>
  <c r="H94" i="1"/>
  <c r="N92" i="1"/>
  <c r="M92" i="1"/>
  <c r="L92" i="1"/>
  <c r="K92" i="1"/>
  <c r="I92" i="1"/>
  <c r="H92" i="1"/>
  <c r="N89" i="1"/>
  <c r="N96" i="1" s="1"/>
  <c r="M89" i="1"/>
  <c r="M96" i="1" s="1"/>
  <c r="L89" i="1"/>
  <c r="L96" i="1" s="1"/>
  <c r="L97" i="1" s="1"/>
  <c r="K89" i="1"/>
  <c r="K96" i="1" s="1"/>
  <c r="I89" i="1"/>
  <c r="I96" i="1" s="1"/>
  <c r="H89" i="1"/>
  <c r="H96" i="1" s="1"/>
  <c r="H97" i="1" s="1"/>
  <c r="N55" i="1"/>
  <c r="M55" i="1"/>
  <c r="L55" i="1"/>
  <c r="K55" i="1"/>
  <c r="I55" i="1"/>
  <c r="H55" i="1"/>
  <c r="H61" i="1" s="1"/>
  <c r="N53" i="1"/>
  <c r="M53" i="1"/>
  <c r="L53" i="1"/>
  <c r="K53" i="1"/>
  <c r="I53" i="1"/>
  <c r="H53" i="1"/>
  <c r="N51" i="1"/>
  <c r="N57" i="1" s="1"/>
  <c r="M51" i="1"/>
  <c r="M57" i="1" s="1"/>
  <c r="M58" i="1" s="1"/>
  <c r="L51" i="1"/>
  <c r="L57" i="1" s="1"/>
  <c r="K51" i="1"/>
  <c r="K57" i="1" s="1"/>
  <c r="I51" i="1"/>
  <c r="I57" i="1" s="1"/>
  <c r="I58" i="1" s="1"/>
  <c r="H51" i="1"/>
  <c r="H57" i="1" s="1"/>
  <c r="N45" i="1"/>
  <c r="M45" i="1"/>
  <c r="L45" i="1"/>
  <c r="K45" i="1"/>
  <c r="I45" i="1"/>
  <c r="H45" i="1"/>
  <c r="N43" i="1"/>
  <c r="M43" i="1"/>
  <c r="L43" i="1"/>
  <c r="K43" i="1"/>
  <c r="I43" i="1"/>
  <c r="H43" i="1"/>
  <c r="N41" i="1"/>
  <c r="N47" i="1" s="1"/>
  <c r="M41" i="1"/>
  <c r="M47" i="1" s="1"/>
  <c r="L41" i="1"/>
  <c r="L47" i="1" s="1"/>
  <c r="K41" i="1"/>
  <c r="K47" i="1" s="1"/>
  <c r="I41" i="1"/>
  <c r="I47" i="1" s="1"/>
  <c r="H41" i="1"/>
  <c r="H47" i="1" s="1"/>
  <c r="H37" i="1"/>
  <c r="H36" i="1"/>
  <c r="AI30" i="1"/>
  <c r="AH30" i="1"/>
  <c r="AG30" i="1"/>
  <c r="AF30" i="1"/>
  <c r="AC30" i="1"/>
  <c r="AB30" i="1"/>
  <c r="Y30" i="1"/>
  <c r="X30" i="1"/>
  <c r="W30" i="1"/>
  <c r="N30" i="1"/>
  <c r="N97" i="1" s="1"/>
  <c r="M30" i="1"/>
  <c r="M97" i="1" s="1"/>
  <c r="L30" i="1"/>
  <c r="L58" i="1" s="1"/>
  <c r="K30" i="1"/>
  <c r="I30" i="1"/>
  <c r="I97" i="1" s="1"/>
  <c r="H30" i="1"/>
  <c r="Q29" i="1"/>
  <c r="O29" i="1"/>
  <c r="J29" i="1"/>
  <c r="J28" i="1"/>
  <c r="Q28" i="1" s="1"/>
  <c r="J27" i="1"/>
  <c r="Q27" i="1" s="1"/>
  <c r="AA26" i="1"/>
  <c r="Z26" i="1"/>
  <c r="V26" i="1"/>
  <c r="U26" i="1"/>
  <c r="T26" i="1"/>
  <c r="S26" i="1"/>
  <c r="P26" i="1"/>
  <c r="O26" i="1"/>
  <c r="J26" i="1"/>
  <c r="Q26" i="1" s="1"/>
  <c r="AA25" i="1"/>
  <c r="Z25" i="1"/>
  <c r="V25" i="1"/>
  <c r="U25" i="1"/>
  <c r="T25" i="1"/>
  <c r="S25" i="1"/>
  <c r="Q25" i="1"/>
  <c r="P25" i="1"/>
  <c r="J25" i="1"/>
  <c r="O25" i="1" s="1"/>
  <c r="AA24" i="1"/>
  <c r="Z24" i="1"/>
  <c r="V24" i="1"/>
  <c r="U24" i="1"/>
  <c r="T24" i="1"/>
  <c r="S24" i="1"/>
  <c r="P24" i="1"/>
  <c r="O24" i="1"/>
  <c r="J24" i="1"/>
  <c r="Q24" i="1" s="1"/>
  <c r="AA23" i="1"/>
  <c r="Z23" i="1"/>
  <c r="V23" i="1"/>
  <c r="U23" i="1"/>
  <c r="T23" i="1"/>
  <c r="S23" i="1"/>
  <c r="Q23" i="1"/>
  <c r="P23" i="1"/>
  <c r="J23" i="1"/>
  <c r="O23" i="1" s="1"/>
  <c r="AA22" i="1"/>
  <c r="Z22" i="1"/>
  <c r="V22" i="1"/>
  <c r="U22" i="1"/>
  <c r="T22" i="1"/>
  <c r="S22" i="1"/>
  <c r="P22" i="1"/>
  <c r="O22" i="1"/>
  <c r="J22" i="1"/>
  <c r="Q22" i="1" s="1"/>
  <c r="AA21" i="1"/>
  <c r="Z21" i="1"/>
  <c r="V21" i="1"/>
  <c r="U21" i="1"/>
  <c r="T21" i="1"/>
  <c r="S21" i="1"/>
  <c r="Q21" i="1"/>
  <c r="P21" i="1"/>
  <c r="J21" i="1"/>
  <c r="O21" i="1" s="1"/>
  <c r="AA20" i="1"/>
  <c r="Z20" i="1"/>
  <c r="V20" i="1"/>
  <c r="U20" i="1"/>
  <c r="T20" i="1"/>
  <c r="S20" i="1"/>
  <c r="P20" i="1"/>
  <c r="O20" i="1"/>
  <c r="J20" i="1"/>
  <c r="Q20" i="1" s="1"/>
  <c r="AA19" i="1"/>
  <c r="Z19" i="1"/>
  <c r="V19" i="1"/>
  <c r="U19" i="1"/>
  <c r="T19" i="1"/>
  <c r="S19" i="1"/>
  <c r="Q19" i="1"/>
  <c r="P19" i="1"/>
  <c r="J19" i="1"/>
  <c r="O19" i="1" s="1"/>
  <c r="AA18" i="1"/>
  <c r="Z18" i="1"/>
  <c r="V18" i="1"/>
  <c r="U18" i="1"/>
  <c r="T18" i="1"/>
  <c r="S18" i="1"/>
  <c r="P18" i="1"/>
  <c r="O18" i="1"/>
  <c r="J18" i="1"/>
  <c r="Q18" i="1" s="1"/>
  <c r="AA17" i="1"/>
  <c r="Z17" i="1"/>
  <c r="V17" i="1"/>
  <c r="U17" i="1"/>
  <c r="T17" i="1"/>
  <c r="S17" i="1"/>
  <c r="Q17" i="1"/>
  <c r="P17" i="1"/>
  <c r="J17" i="1"/>
  <c r="O17" i="1" s="1"/>
  <c r="AA16" i="1"/>
  <c r="Z16" i="1"/>
  <c r="V16" i="1"/>
  <c r="U16" i="1"/>
  <c r="T16" i="1"/>
  <c r="S16" i="1"/>
  <c r="P16" i="1"/>
  <c r="O16" i="1"/>
  <c r="J16" i="1"/>
  <c r="Q16" i="1" s="1"/>
  <c r="J15" i="1"/>
  <c r="Q15" i="1" s="1"/>
  <c r="AA14" i="1"/>
  <c r="Z14" i="1"/>
  <c r="V14" i="1"/>
  <c r="U14" i="1"/>
  <c r="T14" i="1"/>
  <c r="S14" i="1"/>
  <c r="Q14" i="1"/>
  <c r="P14" i="1"/>
  <c r="O14" i="1"/>
  <c r="J14" i="1"/>
  <c r="J92" i="1" s="1"/>
  <c r="AA13" i="1"/>
  <c r="Z13" i="1"/>
  <c r="V13" i="1"/>
  <c r="U13" i="1"/>
  <c r="T13" i="1"/>
  <c r="S13" i="1"/>
  <c r="P13" i="1"/>
  <c r="J13" i="1"/>
  <c r="Q13" i="1" s="1"/>
  <c r="AA12" i="1"/>
  <c r="Z12" i="1"/>
  <c r="V12" i="1"/>
  <c r="U12" i="1"/>
  <c r="T12" i="1"/>
  <c r="S12" i="1"/>
  <c r="Q12" i="1"/>
  <c r="P12" i="1"/>
  <c r="O12" i="1"/>
  <c r="J12" i="1"/>
  <c r="AA11" i="1"/>
  <c r="Z11" i="1"/>
  <c r="Z30" i="1" s="1"/>
  <c r="V11" i="1"/>
  <c r="U11" i="1"/>
  <c r="T11" i="1"/>
  <c r="S11" i="1"/>
  <c r="P11" i="1"/>
  <c r="J11" i="1"/>
  <c r="Q11" i="1" s="1"/>
  <c r="AA10" i="1"/>
  <c r="AA30" i="1" s="1"/>
  <c r="Z10" i="1"/>
  <c r="V10" i="1"/>
  <c r="V30" i="1" s="1"/>
  <c r="U10" i="1"/>
  <c r="U30" i="1" s="1"/>
  <c r="T10" i="1"/>
  <c r="T30" i="1" s="1"/>
  <c r="S10" i="1"/>
  <c r="S30" i="1" s="1"/>
  <c r="Q10" i="1"/>
  <c r="P10" i="1"/>
  <c r="O10" i="1"/>
  <c r="J10" i="1"/>
  <c r="J94" i="1" s="1"/>
  <c r="B3" i="1"/>
  <c r="H58" i="1" l="1"/>
  <c r="O94" i="1"/>
  <c r="O92" i="1"/>
  <c r="K97" i="1"/>
  <c r="O11" i="1"/>
  <c r="O15" i="1"/>
  <c r="O28" i="1"/>
  <c r="J41" i="1"/>
  <c r="J43" i="1"/>
  <c r="J45" i="1"/>
  <c r="J51" i="1"/>
  <c r="J53" i="1"/>
  <c r="J55" i="1"/>
  <c r="N58" i="1"/>
  <c r="O27" i="1"/>
  <c r="O41" i="1"/>
  <c r="O53" i="1"/>
  <c r="K58" i="1"/>
  <c r="J89" i="1"/>
  <c r="J96" i="1" s="1"/>
  <c r="J30" i="1"/>
  <c r="O13" i="1"/>
  <c r="O89" i="1" s="1"/>
  <c r="O96" i="1" s="1"/>
  <c r="J97" i="1" l="1"/>
  <c r="O45" i="1"/>
  <c r="O47" i="1"/>
  <c r="J47" i="1"/>
  <c r="O51" i="1"/>
  <c r="O43" i="1"/>
  <c r="J57" i="1"/>
  <c r="J58" i="1" s="1"/>
  <c r="O30" i="1"/>
  <c r="O55" i="1"/>
  <c r="O97" i="1" l="1"/>
  <c r="O57" i="1"/>
  <c r="O58" i="1" s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<sst xmlns="http://schemas.openxmlformats.org/spreadsheetml/2006/main" count="127" uniqueCount="83">
  <si>
    <t>PROGRAMAS Y PROYECTOS DE INVERSIÓN</t>
  </si>
  <si>
    <t>Ente Público:</t>
  </si>
  <si>
    <t xml:space="preserve">UNIVERSIDAD TECNOLOGICA DE LEON 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</si>
  <si>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</si>
  <si>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</si>
  <si>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</si>
  <si>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</si>
  <si>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</si>
  <si>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</si>
  <si>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</si>
  <si>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</si>
  <si>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</si>
  <si>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</si>
  <si>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</si>
  <si>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</si>
  <si>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</si>
  <si>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</si>
  <si>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</si>
  <si>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</si>
  <si>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</si>
  <si>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</si>
  <si>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</si>
  <si>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</si>
  <si>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 xml:space="preserve">ADMINISTRACION DE LO </t>
  </si>
  <si>
    <t>G1034</t>
  </si>
  <si>
    <t>C0601</t>
  </si>
  <si>
    <t>OPERACIÓN DE LA PLANT</t>
  </si>
  <si>
    <t>G1146</t>
  </si>
  <si>
    <t>C0101</t>
  </si>
  <si>
    <t>G1154</t>
  </si>
  <si>
    <t xml:space="preserve">DIRECCION ESTRATEGICA </t>
  </si>
  <si>
    <t>G2025</t>
  </si>
  <si>
    <t xml:space="preserve">ADMINISTRACION E IM </t>
  </si>
  <si>
    <t>P0439</t>
  </si>
  <si>
    <t>C0201</t>
  </si>
  <si>
    <t xml:space="preserve">APOYO AL DESARROLLO DE LA MODALIDAD VIRTUAL </t>
  </si>
  <si>
    <t>P0439.0001</t>
  </si>
  <si>
    <t>APLICACION DE PLANES</t>
  </si>
  <si>
    <t>P0440</t>
  </si>
  <si>
    <t>CAPACITACION Y CERT</t>
  </si>
  <si>
    <t>P0442</t>
  </si>
  <si>
    <t>CURSOS Y EVENTOS DE</t>
  </si>
  <si>
    <t>P0443</t>
  </si>
  <si>
    <t xml:space="preserve">GESTION DE CERTIFICACION </t>
  </si>
  <si>
    <t>P0445</t>
  </si>
  <si>
    <t xml:space="preserve">MANTENIMIENTO DE LA </t>
  </si>
  <si>
    <t>P0446</t>
  </si>
  <si>
    <t>OPERACIÓN DE SERVICIOS</t>
  </si>
  <si>
    <t>P0448</t>
  </si>
  <si>
    <t>C0301</t>
  </si>
  <si>
    <t xml:space="preserve">REALIZACION DE FOROS </t>
  </si>
  <si>
    <t>P0450</t>
  </si>
  <si>
    <t>PROFESIONALIZACION DE</t>
  </si>
  <si>
    <t>P2437</t>
  </si>
  <si>
    <t>ADMISNTRACION E IMP</t>
  </si>
  <si>
    <t>P2749</t>
  </si>
  <si>
    <t>C1102</t>
  </si>
  <si>
    <t xml:space="preserve">VINCULACION Y DIFUSION </t>
  </si>
  <si>
    <t>P2782</t>
  </si>
  <si>
    <t>CERTIFICACION DE COMPETENCIAS LABORALES DE LA UTL</t>
  </si>
  <si>
    <t>P2848</t>
  </si>
  <si>
    <t>VOCACIONAMIENTO CIENTÍFICO Y TECNOLÓGICO EN LA UTL</t>
  </si>
  <si>
    <t>P3017</t>
  </si>
  <si>
    <t>INFRAESTRUCTURA UTL CAMPUS LEÓN</t>
  </si>
  <si>
    <t>Q0592</t>
  </si>
  <si>
    <t>INFRAESTRUCTURA UTL CAMPUS ACAMBARO</t>
  </si>
  <si>
    <t>Q2880</t>
  </si>
  <si>
    <t>C1101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</si>
  <si>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</si>
  <si>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</si>
  <si>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</si>
  <si>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 xml:space="preserve">Rectora </t>
  </si>
  <si>
    <t xml:space="preserve">comprometido </t>
  </si>
  <si>
    <t xml:space="preserve">devengado </t>
  </si>
  <si>
    <t xml:space="preserve">ejercido </t>
  </si>
  <si>
    <t>pagado</t>
  </si>
  <si>
    <t xml:space="preserve">COMPROMETIDO </t>
  </si>
  <si>
    <t xml:space="preserve">DEVENGADO </t>
  </si>
  <si>
    <t xml:space="preserve">EJERCIDO </t>
  </si>
  <si>
    <t xml:space="preserve">OAGADO </t>
  </si>
  <si>
    <t>G0102</t>
  </si>
  <si>
    <t>P0441</t>
  </si>
  <si>
    <t>P0447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</si>
</sst>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1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right" vertical="center" wrapText="1"/>
    </xf>
    <xf numFmtId="4" fontId="0" fillId="0" borderId="5" xfId="0" applyNumberFormat="1" applyFill="1" applyBorder="1" applyAlignment="1">
      <alignment wrapText="1"/>
    </xf>
    <xf numFmtId="4" fontId="0" fillId="0" borderId="0" xfId="0" applyNumberFormat="1" applyFill="1"/>
    <xf numFmtId="4" fontId="3" fillId="0" borderId="5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0" fillId="0" borderId="5" xfId="0" applyNumberFormat="1" applyBorder="1"/>
    <xf numFmtId="4" fontId="3" fillId="0" borderId="12" xfId="0" applyNumberFormat="1" applyFont="1" applyFill="1" applyBorder="1" applyAlignment="1">
      <alignment horizontal="right" vertical="center" wrapText="1"/>
    </xf>
    <xf numFmtId="9" fontId="3" fillId="0" borderId="12" xfId="1" applyFont="1" applyFill="1" applyBorder="1"/>
    <xf numFmtId="0" fontId="3" fillId="0" borderId="12" xfId="0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>
      <alignment wrapText="1"/>
    </xf>
    <xf numFmtId="4" fontId="0" fillId="0" borderId="12" xfId="0" applyNumberFormat="1" applyBorder="1"/>
    <xf numFmtId="3" fontId="3" fillId="0" borderId="12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/>
    <xf numFmtId="4" fontId="3" fillId="0" borderId="15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righ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15" xfId="0" applyNumberFormat="1" applyFont="1" applyFill="1" applyBorder="1" applyAlignment="1">
      <alignment horizontal="right" vertical="center" wrapText="1"/>
    </xf>
    <xf numFmtId="9" fontId="5" fillId="3" borderId="6" xfId="1" applyFont="1" applyFill="1" applyBorder="1" applyAlignment="1">
      <alignment horizontal="center"/>
    </xf>
    <xf numFmtId="9" fontId="5" fillId="3" borderId="8" xfId="1" applyFont="1" applyFill="1" applyBorder="1" applyAlignment="1">
      <alignment horizontal="center"/>
    </xf>
    <xf numFmtId="4" fontId="3" fillId="3" borderId="0" xfId="0" applyNumberFormat="1" applyFont="1" applyFill="1"/>
    <xf numFmtId="0" fontId="6" fillId="3" borderId="0" xfId="0" applyFont="1" applyFill="1"/>
    <xf numFmtId="4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4" fontId="0" fillId="0" borderId="0" xfId="0" applyNumberFormat="1" applyBorder="1"/>
    <xf numFmtId="4" fontId="3" fillId="0" borderId="12" xfId="0" applyNumberFormat="1" applyFont="1" applyFill="1" applyBorder="1"/>
    <xf numFmtId="4" fontId="3" fillId="0" borderId="0" xfId="0" applyNumberFormat="1" applyFont="1" applyFill="1" applyBorder="1"/>
    <xf numFmtId="0" fontId="5" fillId="3" borderId="0" xfId="0" applyFont="1" applyFill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U29QYAD5/estados%20programaticos%20Septiembre%20%202018%20(NACHO%20I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  <sheetName val="PyPI"/>
      <sheetName val="IR"/>
      <sheetName val="Hoja1"/>
      <sheetName val="Hoja2"/>
      <sheetName val="Hoja3"/>
    </sheetNames>
    <sheetDataSet>
      <sheetData sheetId="0">
        <row r="3">
          <cell r="B3" t="str">
            <v>Del 1 de Enero al 30 de Septiembre de 2018</v>
          </cell>
        </row>
        <row r="47">
          <cell r="G47" t="str">
            <v xml:space="preserve">José de Jesús Madrigal Garcia </v>
          </cell>
        </row>
        <row r="48">
          <cell r="G48" t="str">
            <v xml:space="preserve">Encargado de la Dirección Administración y Finanzas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00"/>
  <sheetViews>
    <sheetView tabSelected="1" zoomScale="70" zoomScaleNormal="70" workbookViewId="0">
      <selection activeCell="A21" sqref="A21"/>
    </sheetView>
  </sheetViews>
  <sheetFormatPr baseColWidth="10" defaultRowHeight="12.75" x14ac:dyDescent="0.2"/>
  <cols>
    <col min="1" max="1" width="2.140625" style="2" customWidth="1"/>
    <col min="2" max="3" width="3.7109375" style="3" customWidth="1"/>
    <col min="4" max="4" width="50.140625" style="3" customWidth="1"/>
    <col min="5" max="5" width="11" style="3" customWidth="1"/>
    <col min="6" max="6" width="50.7109375" style="3" customWidth="1"/>
    <col min="7" max="7" width="14.5703125" style="3" customWidth="1"/>
    <col min="8" max="8" width="17.140625" style="3" customWidth="1"/>
    <col min="9" max="10" width="16.85546875" style="3" customWidth="1"/>
    <col min="11" max="11" width="16.7109375" style="3" customWidth="1"/>
    <col min="12" max="12" width="18" style="3" customWidth="1"/>
    <col min="13" max="13" width="16.42578125" style="3" customWidth="1"/>
    <col min="14" max="14" width="17.5703125" style="3" customWidth="1"/>
    <col min="15" max="15" width="17.28515625" style="3" customWidth="1"/>
    <col min="16" max="16" width="14.5703125" style="2" customWidth="1"/>
    <col min="17" max="17" width="14" style="3" customWidth="1"/>
    <col min="18" max="18" width="12.7109375" style="3" customWidth="1"/>
    <col min="19" max="19" width="13.7109375" style="3" hidden="1" customWidth="1"/>
    <col min="20" max="20" width="14.85546875" style="3" hidden="1" customWidth="1"/>
    <col min="21" max="21" width="13.85546875" style="3" hidden="1" customWidth="1"/>
    <col min="22" max="22" width="14.42578125" style="3" hidden="1" customWidth="1"/>
    <col min="23" max="23" width="13.7109375" style="3" hidden="1" customWidth="1"/>
    <col min="24" max="24" width="14.42578125" style="3" hidden="1" customWidth="1"/>
    <col min="25" max="25" width="14.7109375" style="3" hidden="1" customWidth="1"/>
    <col min="26" max="26" width="15.5703125" style="3" hidden="1" customWidth="1"/>
    <col min="27" max="27" width="13.85546875" style="3" hidden="1" customWidth="1"/>
    <col min="28" max="28" width="16" style="3" hidden="1" customWidth="1"/>
    <col min="29" max="29" width="24.5703125" style="3" hidden="1" customWidth="1"/>
    <col min="30" max="30" width="12.7109375" style="3" hidden="1" customWidth="1"/>
    <col min="31" max="31" width="0" style="3" hidden="1" customWidth="1"/>
    <col min="32" max="32" width="15.5703125" style="3" hidden="1" customWidth="1"/>
    <col min="33" max="33" width="14.85546875" style="3" hidden="1" customWidth="1"/>
    <col min="34" max="34" width="14.42578125" style="3" hidden="1" customWidth="1"/>
    <col min="35" max="35" width="14.28515625" style="3" hidden="1" customWidth="1"/>
    <col min="36" max="36" width="0" style="3" hidden="1" customWidth="1"/>
    <col min="37" max="16384" width="11.42578125" style="3"/>
  </cols>
  <sheetData>
    <row r="1" spans="2:35" ht="24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5" ht="12.7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35" ht="20.25" customHeight="1" x14ac:dyDescent="0.2">
      <c r="B3" s="1" t="str">
        <f>+[1]CProg!B3</f>
        <v>Del 1 de Enero al 30 de Septiembre de 2018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5" s="2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35" s="2" customFormat="1" ht="24" customHeight="1" x14ac:dyDescent="0.2">
      <c r="D5" s="5" t="s">
        <v>1</v>
      </c>
      <c r="E5" s="6" t="s">
        <v>2</v>
      </c>
      <c r="F5" s="6"/>
      <c r="G5" s="7"/>
      <c r="H5" s="8"/>
      <c r="I5" s="8"/>
      <c r="J5" s="8"/>
      <c r="K5" s="8"/>
      <c r="L5" s="9"/>
      <c r="M5" s="9"/>
      <c r="N5" s="10"/>
      <c r="O5" s="4"/>
    </row>
    <row r="6" spans="2:35" s="2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35" ht="15" customHeight="1" x14ac:dyDescent="0.2">
      <c r="B7" s="11" t="s">
        <v>3</v>
      </c>
      <c r="C7" s="12"/>
      <c r="D7" s="13"/>
      <c r="E7" s="14" t="s">
        <v>4</v>
      </c>
      <c r="F7" s="15"/>
      <c r="G7" s="14" t="s">
        <v>5</v>
      </c>
      <c r="H7" s="16" t="s">
        <v>6</v>
      </c>
      <c r="I7" s="17"/>
      <c r="J7" s="17"/>
      <c r="K7" s="17"/>
      <c r="L7" s="17"/>
      <c r="M7" s="17"/>
      <c r="N7" s="18"/>
      <c r="O7" s="19" t="s">
        <v>7</v>
      </c>
      <c r="P7" s="20" t="s">
        <v>8</v>
      </c>
      <c r="Q7" s="21"/>
    </row>
    <row r="8" spans="2:35" ht="25.5" x14ac:dyDescent="0.2">
      <c r="B8" s="22"/>
      <c r="C8" s="23"/>
      <c r="D8" s="24"/>
      <c r="E8" s="25"/>
      <c r="F8" s="26" t="s">
        <v>9</v>
      </c>
      <c r="G8" s="25"/>
      <c r="H8" s="27" t="s">
        <v>10</v>
      </c>
      <c r="I8" s="27" t="s">
        <v>11</v>
      </c>
      <c r="J8" s="27" t="s">
        <v>12</v>
      </c>
      <c r="K8" s="27" t="s">
        <v>13</v>
      </c>
      <c r="L8" s="27" t="s">
        <v>14</v>
      </c>
      <c r="M8" s="27" t="s">
        <v>15</v>
      </c>
      <c r="N8" s="27" t="s">
        <v>16</v>
      </c>
      <c r="O8" s="19"/>
      <c r="P8" s="28" t="s">
        <v>17</v>
      </c>
      <c r="Q8" s="28" t="s">
        <v>18</v>
      </c>
      <c r="S8" s="3" t="s">
        <v>72</v>
      </c>
      <c r="W8" s="3" t="s">
        <v>73</v>
      </c>
      <c r="X8" s="3" t="s">
        <v>74</v>
      </c>
      <c r="Y8" s="3" t="s">
        <v>75</v>
      </c>
      <c r="Z8" s="3" t="s">
        <v>76</v>
      </c>
      <c r="AA8" s="3" t="s">
        <v>77</v>
      </c>
      <c r="AB8" s="3" t="s">
        <v>78</v>
      </c>
      <c r="AC8" s="3" t="s">
        <v>79</v>
      </c>
    </row>
    <row r="9" spans="2:35" ht="15.75" customHeight="1" x14ac:dyDescent="0.2">
      <c r="B9" s="29"/>
      <c r="C9" s="30"/>
      <c r="D9" s="31"/>
      <c r="E9" s="32"/>
      <c r="F9" s="33"/>
      <c r="G9" s="32"/>
      <c r="H9" s="27">
        <v>1</v>
      </c>
      <c r="I9" s="27">
        <v>2</v>
      </c>
      <c r="J9" s="15" t="s">
        <v>19</v>
      </c>
      <c r="K9" s="27">
        <v>4</v>
      </c>
      <c r="L9" s="27">
        <v>5</v>
      </c>
      <c r="M9" s="27">
        <v>6</v>
      </c>
      <c r="N9" s="27">
        <v>7</v>
      </c>
      <c r="O9" s="27" t="s">
        <v>20</v>
      </c>
      <c r="P9" s="34" t="s">
        <v>21</v>
      </c>
      <c r="Q9" s="34" t="s">
        <v>22</v>
      </c>
      <c r="AF9" s="3">
        <v>1</v>
      </c>
      <c r="AG9" s="3">
        <v>2</v>
      </c>
    </row>
    <row r="10" spans="2:35" s="68" customFormat="1" ht="15" x14ac:dyDescent="0.25">
      <c r="B10" s="35"/>
      <c r="C10" s="36"/>
      <c r="D10" s="37" t="s">
        <v>23</v>
      </c>
      <c r="E10" s="38" t="s">
        <v>24</v>
      </c>
      <c r="F10" s="37" t="s">
        <v>23</v>
      </c>
      <c r="G10" s="39" t="s">
        <v>25</v>
      </c>
      <c r="H10" s="40">
        <v>35710335.93</v>
      </c>
      <c r="I10" s="41">
        <v>18445627.949999999</v>
      </c>
      <c r="J10" s="42">
        <f>+H10+I10</f>
        <v>54155963.879999995</v>
      </c>
      <c r="K10" s="43">
        <v>39230633.890000001</v>
      </c>
      <c r="L10" s="44">
        <v>29038801.459999997</v>
      </c>
      <c r="M10" s="44">
        <v>29038801.459999997</v>
      </c>
      <c r="N10" s="44">
        <v>27854835.989999998</v>
      </c>
      <c r="O10" s="45">
        <f>+J10-L10</f>
        <v>25117162.419999998</v>
      </c>
      <c r="P10" s="46">
        <f>+L10/H10</f>
        <v>0.8131763732752989</v>
      </c>
      <c r="Q10" s="46">
        <f>L10/J10</f>
        <v>0.53620689910246688</v>
      </c>
      <c r="R10" s="69"/>
      <c r="S10" s="69">
        <f>+N10</f>
        <v>27854835.989999998</v>
      </c>
      <c r="T10" s="69">
        <f>+L10+M10</f>
        <v>58077602.919999994</v>
      </c>
      <c r="U10" s="69">
        <f>+L10+M10</f>
        <v>58077602.919999994</v>
      </c>
      <c r="V10" s="69">
        <f>+M10</f>
        <v>29038801.459999997</v>
      </c>
      <c r="W10" s="68">
        <v>20771463.530000001</v>
      </c>
      <c r="X10" s="68">
        <v>20771463.530000001</v>
      </c>
      <c r="Y10" s="69">
        <v>20557319.620000001</v>
      </c>
      <c r="Z10" s="43">
        <f>+K10+L10+N10</f>
        <v>96124271.339999989</v>
      </c>
      <c r="AA10" s="70">
        <f>+L10+N10</f>
        <v>56893637.449999996</v>
      </c>
      <c r="AB10" s="69">
        <v>2369572.52</v>
      </c>
      <c r="AC10" s="69">
        <v>2009411.42</v>
      </c>
      <c r="AF10" s="68">
        <v>26164039.920000002</v>
      </c>
      <c r="AG10" s="68">
        <v>12306311.529999999</v>
      </c>
      <c r="AH10" s="68">
        <v>12306311.529999999</v>
      </c>
      <c r="AI10" s="68">
        <v>11158253.18</v>
      </c>
    </row>
    <row r="11" spans="2:35" s="68" customFormat="1" ht="12.75" customHeight="1" x14ac:dyDescent="0.25">
      <c r="B11" s="35"/>
      <c r="C11" s="36"/>
      <c r="D11" s="37" t="s">
        <v>26</v>
      </c>
      <c r="E11" s="38" t="s">
        <v>27</v>
      </c>
      <c r="F11" s="37" t="s">
        <v>26</v>
      </c>
      <c r="G11" s="47" t="s">
        <v>28</v>
      </c>
      <c r="H11" s="48">
        <v>1259160.8600000001</v>
      </c>
      <c r="I11" s="41">
        <v>1024791.04</v>
      </c>
      <c r="J11" s="45">
        <f t="shared" ref="J11:J28" si="0">+H11+I11</f>
        <v>2283951.9000000004</v>
      </c>
      <c r="K11" s="43">
        <v>1513776.68</v>
      </c>
      <c r="L11" s="49">
        <v>1253647.1599999999</v>
      </c>
      <c r="M11" s="49">
        <v>1253647.1599999999</v>
      </c>
      <c r="N11" s="49">
        <v>1253203.2</v>
      </c>
      <c r="O11" s="45">
        <f t="shared" ref="O11:O29" si="1">+J11-L11</f>
        <v>1030304.7400000005</v>
      </c>
      <c r="P11" s="46">
        <f t="shared" ref="P11:P26" si="2">L11/H11</f>
        <v>0.99562113136204045</v>
      </c>
      <c r="Q11" s="46">
        <f t="shared" ref="Q11:Q26" si="3">L11/J11</f>
        <v>0.54889385367528964</v>
      </c>
      <c r="R11" s="69"/>
      <c r="S11" s="69">
        <f t="shared" ref="S11:S26" si="4">+N11</f>
        <v>1253203.2</v>
      </c>
      <c r="T11" s="69">
        <f t="shared" ref="T11:T26" si="5">+L11+M11</f>
        <v>2507294.3199999998</v>
      </c>
      <c r="U11" s="69">
        <f t="shared" ref="U11:U26" si="6">+L11+M11</f>
        <v>2507294.3199999998</v>
      </c>
      <c r="V11" s="69">
        <f t="shared" ref="V11:V26" si="7">+M11</f>
        <v>1253647.1599999999</v>
      </c>
      <c r="W11" s="68">
        <v>13224420.92</v>
      </c>
      <c r="X11" s="68">
        <v>13224420.92</v>
      </c>
      <c r="Y11" s="71">
        <v>13212914.82</v>
      </c>
      <c r="Z11" s="43">
        <f t="shared" ref="Z11:Z26" si="8">+K11+L11+N11</f>
        <v>4020627.04</v>
      </c>
      <c r="AA11" s="70">
        <f t="shared" ref="AA11:AA26" si="9">+L11+N11</f>
        <v>2506850.36</v>
      </c>
      <c r="AB11" s="69">
        <v>201111.72</v>
      </c>
      <c r="AC11" s="69">
        <v>201111.72</v>
      </c>
      <c r="AF11" s="68">
        <v>748607.09</v>
      </c>
      <c r="AG11" s="68">
        <v>725776.75999999989</v>
      </c>
      <c r="AH11" s="68">
        <v>725776.75999999989</v>
      </c>
      <c r="AI11" s="68">
        <v>721936.32</v>
      </c>
    </row>
    <row r="12" spans="2:35" s="68" customFormat="1" ht="15" x14ac:dyDescent="0.25">
      <c r="B12" s="35"/>
      <c r="C12" s="36"/>
      <c r="D12" s="37" t="s">
        <v>23</v>
      </c>
      <c r="E12" s="38" t="s">
        <v>29</v>
      </c>
      <c r="F12" s="37" t="s">
        <v>23</v>
      </c>
      <c r="G12" s="50" t="s">
        <v>28</v>
      </c>
      <c r="H12" s="48">
        <v>9215578.4800000004</v>
      </c>
      <c r="I12" s="41">
        <v>16735589.120000001</v>
      </c>
      <c r="J12" s="45">
        <f t="shared" si="0"/>
        <v>25951167.600000001</v>
      </c>
      <c r="K12" s="43">
        <v>12802284.76</v>
      </c>
      <c r="L12" s="49">
        <v>5223393.57</v>
      </c>
      <c r="M12" s="49">
        <v>5223393.57</v>
      </c>
      <c r="N12" s="49">
        <v>5147526.99</v>
      </c>
      <c r="O12" s="45">
        <f t="shared" si="1"/>
        <v>20727774.030000001</v>
      </c>
      <c r="P12" s="46">
        <f t="shared" si="2"/>
        <v>0.56680040014156552</v>
      </c>
      <c r="Q12" s="46">
        <f t="shared" si="3"/>
        <v>0.20127778643763219</v>
      </c>
      <c r="R12" s="69"/>
      <c r="S12" s="69">
        <f t="shared" si="4"/>
        <v>5147526.99</v>
      </c>
      <c r="T12" s="69">
        <f t="shared" si="5"/>
        <v>10446787.140000001</v>
      </c>
      <c r="U12" s="69">
        <f t="shared" si="6"/>
        <v>10446787.140000001</v>
      </c>
      <c r="V12" s="69">
        <f t="shared" si="7"/>
        <v>5223393.57</v>
      </c>
      <c r="W12" s="68">
        <v>49493967.280000001</v>
      </c>
      <c r="X12" s="68">
        <v>49493967.280000001</v>
      </c>
      <c r="Y12" s="71">
        <v>48781949.390000001</v>
      </c>
      <c r="Z12" s="43">
        <f t="shared" si="8"/>
        <v>23173205.32</v>
      </c>
      <c r="AA12" s="70">
        <f t="shared" si="9"/>
        <v>10370920.560000001</v>
      </c>
      <c r="AB12" s="69">
        <v>510225.66</v>
      </c>
      <c r="AC12" s="69">
        <v>510225.66</v>
      </c>
      <c r="AF12" s="68">
        <v>7630670.4500000002</v>
      </c>
      <c r="AG12" s="68">
        <v>4111052.11</v>
      </c>
      <c r="AH12" s="68">
        <v>4111052.11</v>
      </c>
      <c r="AI12" s="68">
        <v>4093322.31</v>
      </c>
    </row>
    <row r="13" spans="2:35" s="68" customFormat="1" ht="15" x14ac:dyDescent="0.25">
      <c r="B13" s="35"/>
      <c r="C13" s="36"/>
      <c r="D13" s="37" t="s">
        <v>30</v>
      </c>
      <c r="E13" s="38" t="s">
        <v>31</v>
      </c>
      <c r="F13" s="37" t="s">
        <v>30</v>
      </c>
      <c r="G13" s="47" t="s">
        <v>28</v>
      </c>
      <c r="H13" s="48">
        <v>2408644.2799999998</v>
      </c>
      <c r="I13" s="41">
        <v>2775725.92</v>
      </c>
      <c r="J13" s="45">
        <f t="shared" si="0"/>
        <v>5184370.1999999993</v>
      </c>
      <c r="K13" s="43">
        <v>3514330.63</v>
      </c>
      <c r="L13" s="49">
        <v>3029251.64</v>
      </c>
      <c r="M13" s="49">
        <v>3029251.64</v>
      </c>
      <c r="N13" s="51">
        <v>3013357.77</v>
      </c>
      <c r="O13" s="45">
        <f t="shared" si="1"/>
        <v>2155118.5599999991</v>
      </c>
      <c r="P13" s="46">
        <f t="shared" si="2"/>
        <v>1.2576583703758866</v>
      </c>
      <c r="Q13" s="46">
        <f t="shared" si="3"/>
        <v>0.58430465478719107</v>
      </c>
      <c r="R13" s="69"/>
      <c r="S13" s="69">
        <f t="shared" si="4"/>
        <v>3013357.77</v>
      </c>
      <c r="T13" s="69">
        <f t="shared" si="5"/>
        <v>6058503.2800000003</v>
      </c>
      <c r="U13" s="69">
        <f t="shared" si="6"/>
        <v>6058503.2800000003</v>
      </c>
      <c r="V13" s="69">
        <f t="shared" si="7"/>
        <v>3029251.64</v>
      </c>
      <c r="W13" s="68">
        <v>50700438.890000001</v>
      </c>
      <c r="X13" s="68">
        <v>50700438.890000001</v>
      </c>
      <c r="Y13" s="71">
        <v>50700438.890000001</v>
      </c>
      <c r="Z13" s="43">
        <f t="shared" si="8"/>
        <v>9556940.0399999991</v>
      </c>
      <c r="AA13" s="70">
        <f t="shared" si="9"/>
        <v>6042609.4100000001</v>
      </c>
      <c r="AB13" s="69">
        <v>591074.37</v>
      </c>
      <c r="AC13" s="69">
        <v>591074.37</v>
      </c>
      <c r="AF13" s="68">
        <v>2497532.88</v>
      </c>
      <c r="AG13" s="68">
        <v>2226570.3200000003</v>
      </c>
      <c r="AH13" s="68">
        <v>2226570.3200000003</v>
      </c>
      <c r="AI13" s="68">
        <v>2191428.7200000002</v>
      </c>
    </row>
    <row r="14" spans="2:35" s="68" customFormat="1" ht="15" x14ac:dyDescent="0.25">
      <c r="B14" s="35"/>
      <c r="C14" s="36"/>
      <c r="D14" s="37" t="s">
        <v>32</v>
      </c>
      <c r="E14" s="38" t="s">
        <v>33</v>
      </c>
      <c r="F14" s="37" t="s">
        <v>32</v>
      </c>
      <c r="G14" s="47" t="s">
        <v>34</v>
      </c>
      <c r="H14" s="48">
        <v>48296161.829999998</v>
      </c>
      <c r="I14" s="41">
        <v>42906099.57</v>
      </c>
      <c r="J14" s="45">
        <f t="shared" si="0"/>
        <v>91202261.400000006</v>
      </c>
      <c r="K14" s="43">
        <v>67121198.370000005</v>
      </c>
      <c r="L14" s="49">
        <v>52597897.089999996</v>
      </c>
      <c r="M14" s="49">
        <v>52597897.089999996</v>
      </c>
      <c r="N14" s="49">
        <v>50783961.329999998</v>
      </c>
      <c r="O14" s="45">
        <f t="shared" si="1"/>
        <v>38604364.31000001</v>
      </c>
      <c r="P14" s="46">
        <f t="shared" si="2"/>
        <v>1.0890699197824847</v>
      </c>
      <c r="Q14" s="46">
        <f t="shared" si="3"/>
        <v>0.57671702743546216</v>
      </c>
      <c r="R14" s="69"/>
      <c r="S14" s="69">
        <f t="shared" si="4"/>
        <v>50783961.329999998</v>
      </c>
      <c r="T14" s="69">
        <f t="shared" si="5"/>
        <v>105195794.17999999</v>
      </c>
      <c r="U14" s="69">
        <f t="shared" si="6"/>
        <v>105195794.17999999</v>
      </c>
      <c r="V14" s="69">
        <f t="shared" si="7"/>
        <v>52597897.089999996</v>
      </c>
      <c r="W14" s="68">
        <v>3943868.57</v>
      </c>
      <c r="X14" s="68">
        <v>3943868.57</v>
      </c>
      <c r="Y14" s="71">
        <v>3895757.11</v>
      </c>
      <c r="Z14" s="43">
        <f t="shared" si="8"/>
        <v>170503056.79000002</v>
      </c>
      <c r="AA14" s="70">
        <f t="shared" si="9"/>
        <v>103381858.41999999</v>
      </c>
      <c r="AB14" s="69">
        <v>9578478.1099999994</v>
      </c>
      <c r="AC14" s="69">
        <v>9578478.1099999994</v>
      </c>
      <c r="AF14" s="68">
        <v>41888586.5</v>
      </c>
      <c r="AG14" s="68">
        <v>38618170.409999996</v>
      </c>
      <c r="AH14" s="68">
        <v>38618170.409999996</v>
      </c>
      <c r="AI14" s="68">
        <v>38434042.719999999</v>
      </c>
    </row>
    <row r="15" spans="2:35" s="68" customFormat="1" ht="27.75" customHeight="1" x14ac:dyDescent="0.25">
      <c r="B15" s="35"/>
      <c r="C15" s="36"/>
      <c r="D15" s="37" t="s">
        <v>35</v>
      </c>
      <c r="E15" s="38" t="s">
        <v>36</v>
      </c>
      <c r="F15" s="37" t="s">
        <v>35</v>
      </c>
      <c r="G15" s="47" t="s">
        <v>34</v>
      </c>
      <c r="H15" s="48">
        <v>0</v>
      </c>
      <c r="I15" s="41">
        <v>50738.37</v>
      </c>
      <c r="J15" s="45">
        <f t="shared" si="0"/>
        <v>50738.37</v>
      </c>
      <c r="K15" s="43">
        <v>37091</v>
      </c>
      <c r="L15" s="49">
        <v>37091</v>
      </c>
      <c r="M15" s="49">
        <v>37091</v>
      </c>
      <c r="N15" s="49">
        <v>37091</v>
      </c>
      <c r="O15" s="45">
        <f t="shared" si="1"/>
        <v>13647.370000000003</v>
      </c>
      <c r="P15" s="46">
        <v>0</v>
      </c>
      <c r="Q15" s="46">
        <f t="shared" si="3"/>
        <v>0.73102466634225727</v>
      </c>
      <c r="R15" s="69"/>
      <c r="S15" s="69"/>
      <c r="T15" s="69"/>
      <c r="U15" s="69"/>
      <c r="V15" s="69"/>
      <c r="Y15" s="71"/>
      <c r="Z15" s="43"/>
      <c r="AA15" s="70"/>
      <c r="AB15" s="69"/>
      <c r="AC15" s="69"/>
    </row>
    <row r="16" spans="2:35" s="68" customFormat="1" ht="15" x14ac:dyDescent="0.25">
      <c r="B16" s="35"/>
      <c r="C16" s="36"/>
      <c r="D16" s="37" t="s">
        <v>37</v>
      </c>
      <c r="E16" s="38" t="s">
        <v>38</v>
      </c>
      <c r="F16" s="37" t="s">
        <v>37</v>
      </c>
      <c r="G16" s="47" t="s">
        <v>34</v>
      </c>
      <c r="H16" s="48">
        <v>598931.1</v>
      </c>
      <c r="I16" s="41">
        <v>745546.32</v>
      </c>
      <c r="J16" s="45">
        <f t="shared" si="0"/>
        <v>1344477.42</v>
      </c>
      <c r="K16" s="43">
        <v>892890.93</v>
      </c>
      <c r="L16" s="49">
        <v>785167.5</v>
      </c>
      <c r="M16" s="49">
        <v>785167.5</v>
      </c>
      <c r="N16" s="49">
        <v>781409.1</v>
      </c>
      <c r="O16" s="45">
        <f t="shared" si="1"/>
        <v>559309.91999999993</v>
      </c>
      <c r="P16" s="46">
        <f t="shared" si="2"/>
        <v>1.3109479537796584</v>
      </c>
      <c r="Q16" s="46">
        <f t="shared" si="3"/>
        <v>0.58399456050366394</v>
      </c>
      <c r="R16" s="69"/>
      <c r="S16" s="69">
        <f t="shared" si="4"/>
        <v>781409.1</v>
      </c>
      <c r="T16" s="69">
        <f t="shared" si="5"/>
        <v>1570335</v>
      </c>
      <c r="U16" s="69">
        <f t="shared" si="6"/>
        <v>1570335</v>
      </c>
      <c r="V16" s="69">
        <f t="shared" si="7"/>
        <v>785167.5</v>
      </c>
      <c r="W16" s="68">
        <v>1214596.18</v>
      </c>
      <c r="X16" s="68">
        <v>1214596.18</v>
      </c>
      <c r="Y16" s="71">
        <v>1214041.47</v>
      </c>
      <c r="Z16" s="43">
        <f t="shared" si="8"/>
        <v>2459467.5300000003</v>
      </c>
      <c r="AA16" s="70">
        <f t="shared" si="9"/>
        <v>1566576.6</v>
      </c>
      <c r="AB16" s="69">
        <v>187187.11</v>
      </c>
      <c r="AC16" s="69">
        <v>187187.11</v>
      </c>
      <c r="AF16" s="68">
        <v>671552.06</v>
      </c>
      <c r="AG16" s="68">
        <v>654797.79999999993</v>
      </c>
      <c r="AH16" s="68">
        <v>654797.79999999993</v>
      </c>
      <c r="AI16" s="68">
        <v>646499.85</v>
      </c>
    </row>
    <row r="17" spans="1:35" s="68" customFormat="1" ht="15" x14ac:dyDescent="0.25">
      <c r="B17" s="35"/>
      <c r="C17" s="36"/>
      <c r="D17" s="37" t="s">
        <v>39</v>
      </c>
      <c r="E17" s="38" t="s">
        <v>40</v>
      </c>
      <c r="F17" s="37" t="s">
        <v>39</v>
      </c>
      <c r="G17" s="47" t="s">
        <v>34</v>
      </c>
      <c r="H17" s="48">
        <v>14593313.279999999</v>
      </c>
      <c r="I17" s="41">
        <v>13279477.68</v>
      </c>
      <c r="J17" s="45">
        <f t="shared" si="0"/>
        <v>27872790.960000001</v>
      </c>
      <c r="K17" s="43">
        <v>19127579.149999999</v>
      </c>
      <c r="L17" s="49">
        <v>16703859.890000001</v>
      </c>
      <c r="M17" s="49">
        <v>16703859.890000001</v>
      </c>
      <c r="N17" s="49">
        <v>16672762.68</v>
      </c>
      <c r="O17" s="45">
        <f t="shared" si="1"/>
        <v>11168931.07</v>
      </c>
      <c r="P17" s="46">
        <f t="shared" si="2"/>
        <v>1.1446242240884725</v>
      </c>
      <c r="Q17" s="46">
        <f t="shared" si="3"/>
        <v>0.59928910290941317</v>
      </c>
      <c r="R17" s="69"/>
      <c r="S17" s="69">
        <f t="shared" si="4"/>
        <v>16672762.68</v>
      </c>
      <c r="T17" s="69">
        <f t="shared" si="5"/>
        <v>33407719.780000001</v>
      </c>
      <c r="U17" s="69">
        <f t="shared" si="6"/>
        <v>33407719.780000001</v>
      </c>
      <c r="V17" s="69">
        <f t="shared" si="7"/>
        <v>16703859.890000001</v>
      </c>
      <c r="Y17" s="71"/>
      <c r="Z17" s="43">
        <f t="shared" si="8"/>
        <v>52504201.719999999</v>
      </c>
      <c r="AA17" s="70">
        <f t="shared" si="9"/>
        <v>33376622.57</v>
      </c>
      <c r="AB17" s="69">
        <v>3329294.49</v>
      </c>
      <c r="AC17" s="69">
        <v>3329294.49</v>
      </c>
      <c r="AF17" s="68">
        <v>13486523.74</v>
      </c>
      <c r="AG17" s="68">
        <v>12853983.649999999</v>
      </c>
      <c r="AH17" s="68">
        <v>12853983.649999999</v>
      </c>
      <c r="AI17" s="68">
        <v>12831714.529999999</v>
      </c>
    </row>
    <row r="18" spans="1:35" s="68" customFormat="1" ht="15" x14ac:dyDescent="0.25">
      <c r="B18" s="35"/>
      <c r="C18" s="36"/>
      <c r="D18" s="37" t="s">
        <v>41</v>
      </c>
      <c r="E18" s="38" t="s">
        <v>42</v>
      </c>
      <c r="F18" s="37" t="s">
        <v>41</v>
      </c>
      <c r="G18" s="47" t="s">
        <v>34</v>
      </c>
      <c r="H18" s="48">
        <v>1282242.02</v>
      </c>
      <c r="I18" s="41">
        <v>307450.52</v>
      </c>
      <c r="J18" s="45">
        <f t="shared" si="0"/>
        <v>1589692.54</v>
      </c>
      <c r="K18" s="43">
        <v>1314103.98</v>
      </c>
      <c r="L18" s="49">
        <v>850052.56</v>
      </c>
      <c r="M18" s="49">
        <v>850052.56</v>
      </c>
      <c r="N18" s="49">
        <v>779631.5</v>
      </c>
      <c r="O18" s="45">
        <f t="shared" si="1"/>
        <v>739639.98</v>
      </c>
      <c r="P18" s="46">
        <f t="shared" si="2"/>
        <v>0.66294236715156163</v>
      </c>
      <c r="Q18" s="46">
        <f t="shared" si="3"/>
        <v>0.53472765243019893</v>
      </c>
      <c r="R18" s="69"/>
      <c r="S18" s="69">
        <f t="shared" si="4"/>
        <v>779631.5</v>
      </c>
      <c r="T18" s="69">
        <f t="shared" si="5"/>
        <v>1700105.12</v>
      </c>
      <c r="U18" s="69">
        <f t="shared" si="6"/>
        <v>1700105.12</v>
      </c>
      <c r="V18" s="69">
        <f t="shared" si="7"/>
        <v>850052.56</v>
      </c>
      <c r="W18" s="68">
        <v>1702789.79</v>
      </c>
      <c r="X18" s="68">
        <v>1702789.79</v>
      </c>
      <c r="Y18" s="71">
        <v>1693069.79</v>
      </c>
      <c r="Z18" s="43">
        <f t="shared" si="8"/>
        <v>2943788.04</v>
      </c>
      <c r="AA18" s="70">
        <f t="shared" si="9"/>
        <v>1629684.06</v>
      </c>
      <c r="AB18" s="69">
        <v>187335.42</v>
      </c>
      <c r="AC18" s="69">
        <v>187335.42</v>
      </c>
      <c r="AF18" s="68">
        <v>1542004.23</v>
      </c>
      <c r="AG18" s="68">
        <v>1088473.46</v>
      </c>
      <c r="AH18" s="68">
        <v>1088473.46</v>
      </c>
      <c r="AI18" s="68">
        <v>1060898.27</v>
      </c>
    </row>
    <row r="19" spans="1:35" s="68" customFormat="1" ht="15" x14ac:dyDescent="0.25">
      <c r="B19" s="35"/>
      <c r="C19" s="36"/>
      <c r="D19" s="37" t="s">
        <v>43</v>
      </c>
      <c r="E19" s="38" t="s">
        <v>44</v>
      </c>
      <c r="F19" s="37" t="s">
        <v>43</v>
      </c>
      <c r="G19" s="47" t="s">
        <v>28</v>
      </c>
      <c r="H19" s="48">
        <v>833688.1</v>
      </c>
      <c r="I19" s="41">
        <v>459996.9</v>
      </c>
      <c r="J19" s="45">
        <f t="shared" si="0"/>
        <v>1293685</v>
      </c>
      <c r="K19" s="43">
        <v>990529.18</v>
      </c>
      <c r="L19" s="49">
        <v>701201.42</v>
      </c>
      <c r="M19" s="49">
        <v>701201.42</v>
      </c>
      <c r="N19" s="49">
        <v>701201.42</v>
      </c>
      <c r="O19" s="45">
        <f t="shared" si="1"/>
        <v>592483.57999999996</v>
      </c>
      <c r="P19" s="46">
        <f t="shared" si="2"/>
        <v>0.84108363787368445</v>
      </c>
      <c r="Q19" s="46">
        <f t="shared" si="3"/>
        <v>0.54201866760455597</v>
      </c>
      <c r="R19" s="69"/>
      <c r="S19" s="69">
        <f t="shared" si="4"/>
        <v>701201.42</v>
      </c>
      <c r="T19" s="69">
        <f t="shared" si="5"/>
        <v>1402402.84</v>
      </c>
      <c r="U19" s="69">
        <f t="shared" si="6"/>
        <v>1402402.84</v>
      </c>
      <c r="V19" s="69">
        <f t="shared" si="7"/>
        <v>701201.42</v>
      </c>
      <c r="W19" s="68">
        <v>1288268.69</v>
      </c>
      <c r="X19" s="68">
        <v>1288268.69</v>
      </c>
      <c r="Y19" s="71">
        <v>1213198.28</v>
      </c>
      <c r="Z19" s="43">
        <f t="shared" si="8"/>
        <v>2392932.02</v>
      </c>
      <c r="AA19" s="70">
        <f t="shared" si="9"/>
        <v>1402402.84</v>
      </c>
      <c r="AB19" s="69">
        <v>83015.33</v>
      </c>
      <c r="AC19" s="69">
        <v>83015.33</v>
      </c>
      <c r="AF19" s="68">
        <v>995534.74</v>
      </c>
      <c r="AG19" s="68">
        <v>541139.43999999994</v>
      </c>
      <c r="AH19" s="68">
        <v>541139.43999999994</v>
      </c>
      <c r="AI19" s="68">
        <v>540139.43999999994</v>
      </c>
    </row>
    <row r="20" spans="1:35" s="68" customFormat="1" ht="15" x14ac:dyDescent="0.25">
      <c r="B20" s="35"/>
      <c r="C20" s="36"/>
      <c r="D20" s="37" t="s">
        <v>45</v>
      </c>
      <c r="E20" s="38" t="s">
        <v>46</v>
      </c>
      <c r="F20" s="37" t="s">
        <v>45</v>
      </c>
      <c r="G20" s="47" t="s">
        <v>25</v>
      </c>
      <c r="H20" s="48">
        <v>6380989.6200000001</v>
      </c>
      <c r="I20" s="41">
        <v>4815672.6899999995</v>
      </c>
      <c r="J20" s="45">
        <f t="shared" si="0"/>
        <v>11196662.309999999</v>
      </c>
      <c r="K20" s="43">
        <v>8248471.8099999996</v>
      </c>
      <c r="L20" s="49">
        <v>4651842.8100000005</v>
      </c>
      <c r="M20" s="49">
        <v>4651842.8100000005</v>
      </c>
      <c r="N20" s="49">
        <v>4414530.74</v>
      </c>
      <c r="O20" s="45">
        <f t="shared" si="1"/>
        <v>6544819.4999999981</v>
      </c>
      <c r="P20" s="46">
        <f t="shared" si="2"/>
        <v>0.72901588735071476</v>
      </c>
      <c r="Q20" s="46">
        <f t="shared" si="3"/>
        <v>0.41546692051660178</v>
      </c>
      <c r="R20" s="69"/>
      <c r="S20" s="69">
        <f t="shared" si="4"/>
        <v>4414530.74</v>
      </c>
      <c r="T20" s="69">
        <f t="shared" si="5"/>
        <v>9303685.620000001</v>
      </c>
      <c r="U20" s="69">
        <f t="shared" si="6"/>
        <v>9303685.620000001</v>
      </c>
      <c r="V20" s="69">
        <f t="shared" si="7"/>
        <v>4651842.8100000005</v>
      </c>
      <c r="W20" s="68">
        <v>3957858.17</v>
      </c>
      <c r="X20" s="68">
        <v>3957858.17</v>
      </c>
      <c r="Y20" s="71">
        <v>3879266.77</v>
      </c>
      <c r="Z20" s="43">
        <f t="shared" si="8"/>
        <v>17314845.359999999</v>
      </c>
      <c r="AA20" s="70">
        <f t="shared" si="9"/>
        <v>9066373.5500000007</v>
      </c>
      <c r="AB20" s="69">
        <v>220368.51</v>
      </c>
      <c r="AC20" s="69">
        <v>220368.51</v>
      </c>
      <c r="AF20" s="68">
        <v>2524679.0699999998</v>
      </c>
      <c r="AG20" s="68">
        <v>1552174.0699999998</v>
      </c>
      <c r="AH20" s="68">
        <v>1552174.0699999998</v>
      </c>
      <c r="AI20" s="68">
        <v>1395811.46</v>
      </c>
    </row>
    <row r="21" spans="1:35" s="68" customFormat="1" ht="15" x14ac:dyDescent="0.25">
      <c r="B21" s="35"/>
      <c r="C21" s="36"/>
      <c r="D21" s="37" t="s">
        <v>47</v>
      </c>
      <c r="E21" s="38" t="s">
        <v>48</v>
      </c>
      <c r="F21" s="37" t="s">
        <v>47</v>
      </c>
      <c r="G21" s="38" t="s">
        <v>49</v>
      </c>
      <c r="H21" s="48">
        <v>4889527.25</v>
      </c>
      <c r="I21" s="41">
        <v>2461139.75</v>
      </c>
      <c r="J21" s="45">
        <f t="shared" si="0"/>
        <v>7350667</v>
      </c>
      <c r="K21" s="43">
        <v>4388362.2699999996</v>
      </c>
      <c r="L21" s="49">
        <v>3418683.54</v>
      </c>
      <c r="M21" s="49">
        <v>3418683.54</v>
      </c>
      <c r="N21" s="49">
        <v>3390174.42</v>
      </c>
      <c r="O21" s="45">
        <f t="shared" si="1"/>
        <v>3931983.46</v>
      </c>
      <c r="P21" s="46">
        <f t="shared" si="2"/>
        <v>0.6991848833647466</v>
      </c>
      <c r="Q21" s="46">
        <f t="shared" si="3"/>
        <v>0.4650848065896605</v>
      </c>
      <c r="R21" s="69"/>
      <c r="S21" s="69">
        <f t="shared" si="4"/>
        <v>3390174.42</v>
      </c>
      <c r="T21" s="69">
        <f t="shared" si="5"/>
        <v>6837367.0800000001</v>
      </c>
      <c r="U21" s="69">
        <f t="shared" si="6"/>
        <v>6837367.0800000001</v>
      </c>
      <c r="V21" s="69">
        <f t="shared" si="7"/>
        <v>3418683.54</v>
      </c>
      <c r="W21" s="68">
        <v>5696035.3600000003</v>
      </c>
      <c r="X21" s="68">
        <v>5696035.3600000003</v>
      </c>
      <c r="Y21" s="71">
        <v>5591757.4900000002</v>
      </c>
      <c r="Z21" s="43">
        <f t="shared" si="8"/>
        <v>11197220.23</v>
      </c>
      <c r="AA21" s="70">
        <f t="shared" si="9"/>
        <v>6808857.96</v>
      </c>
      <c r="AB21" s="69">
        <v>635096.01</v>
      </c>
      <c r="AC21" s="69">
        <v>635096.01</v>
      </c>
      <c r="AF21" s="68">
        <v>2557149.61</v>
      </c>
      <c r="AG21" s="68">
        <v>2267266.44</v>
      </c>
      <c r="AH21" s="68">
        <v>2267266.44</v>
      </c>
      <c r="AI21" s="68">
        <v>2251161.67</v>
      </c>
    </row>
    <row r="22" spans="1:35" s="68" customFormat="1" ht="15" x14ac:dyDescent="0.25">
      <c r="B22" s="35"/>
      <c r="C22" s="36"/>
      <c r="D22" s="37" t="s">
        <v>50</v>
      </c>
      <c r="E22" s="38" t="s">
        <v>51</v>
      </c>
      <c r="F22" s="37" t="s">
        <v>50</v>
      </c>
      <c r="G22" s="38" t="s">
        <v>49</v>
      </c>
      <c r="H22" s="48">
        <v>242890.27</v>
      </c>
      <c r="I22" s="41">
        <v>531086.87</v>
      </c>
      <c r="J22" s="45">
        <f t="shared" si="0"/>
        <v>773977.14</v>
      </c>
      <c r="K22" s="43">
        <v>354939.11</v>
      </c>
      <c r="L22" s="49">
        <v>325201.53000000003</v>
      </c>
      <c r="M22" s="49">
        <v>325201.53000000003</v>
      </c>
      <c r="N22" s="49">
        <v>315248.53000000003</v>
      </c>
      <c r="O22" s="45">
        <f t="shared" si="1"/>
        <v>448775.61</v>
      </c>
      <c r="P22" s="46">
        <f t="shared" si="2"/>
        <v>1.3388824920817126</v>
      </c>
      <c r="Q22" s="46">
        <f t="shared" si="3"/>
        <v>0.42016942515899114</v>
      </c>
      <c r="R22" s="69"/>
      <c r="S22" s="69">
        <f t="shared" si="4"/>
        <v>315248.53000000003</v>
      </c>
      <c r="T22" s="69">
        <f t="shared" si="5"/>
        <v>650403.06000000006</v>
      </c>
      <c r="U22" s="69">
        <f t="shared" si="6"/>
        <v>650403.06000000006</v>
      </c>
      <c r="V22" s="69">
        <f t="shared" si="7"/>
        <v>325201.53000000003</v>
      </c>
      <c r="W22" s="68">
        <v>373358.68</v>
      </c>
      <c r="X22" s="68">
        <v>373358.68</v>
      </c>
      <c r="Y22" s="71">
        <v>367442.68</v>
      </c>
      <c r="Z22" s="43">
        <f t="shared" si="8"/>
        <v>995389.17</v>
      </c>
      <c r="AA22" s="70">
        <f t="shared" si="9"/>
        <v>640450.06000000006</v>
      </c>
      <c r="AB22" s="69">
        <v>65236.94</v>
      </c>
      <c r="AC22" s="69">
        <v>65236.94</v>
      </c>
      <c r="AF22" s="68">
        <v>257473.85</v>
      </c>
      <c r="AG22" s="68">
        <v>244569.41</v>
      </c>
      <c r="AH22" s="68">
        <v>244569.41</v>
      </c>
      <c r="AI22" s="68">
        <v>236863.12</v>
      </c>
    </row>
    <row r="23" spans="1:35" s="68" customFormat="1" ht="15" x14ac:dyDescent="0.25">
      <c r="B23" s="35"/>
      <c r="C23" s="36"/>
      <c r="D23" s="37" t="s">
        <v>52</v>
      </c>
      <c r="E23" s="38" t="s">
        <v>53</v>
      </c>
      <c r="F23" s="37" t="s">
        <v>52</v>
      </c>
      <c r="G23" s="38" t="s">
        <v>25</v>
      </c>
      <c r="H23" s="48">
        <v>689011.66</v>
      </c>
      <c r="I23" s="41">
        <v>592823.54</v>
      </c>
      <c r="J23" s="45">
        <f t="shared" si="0"/>
        <v>1281835.2000000002</v>
      </c>
      <c r="K23" s="43">
        <v>723931.58</v>
      </c>
      <c r="L23" s="49">
        <v>348021.08999999997</v>
      </c>
      <c r="M23" s="49">
        <v>348021.08999999997</v>
      </c>
      <c r="N23" s="49">
        <v>343202.86</v>
      </c>
      <c r="O23" s="45">
        <f t="shared" si="1"/>
        <v>933814.11000000022</v>
      </c>
      <c r="P23" s="46">
        <f t="shared" si="2"/>
        <v>0.50510188753554608</v>
      </c>
      <c r="Q23" s="46">
        <f t="shared" si="3"/>
        <v>0.27150221026852744</v>
      </c>
      <c r="R23" s="69"/>
      <c r="S23" s="69">
        <f t="shared" si="4"/>
        <v>343202.86</v>
      </c>
      <c r="T23" s="69">
        <f t="shared" si="5"/>
        <v>696042.17999999993</v>
      </c>
      <c r="U23" s="69">
        <f t="shared" si="6"/>
        <v>696042.17999999993</v>
      </c>
      <c r="V23" s="69">
        <f t="shared" si="7"/>
        <v>348021.08999999997</v>
      </c>
      <c r="Y23" s="71"/>
      <c r="Z23" s="43">
        <f t="shared" si="8"/>
        <v>1415155.5299999998</v>
      </c>
      <c r="AA23" s="70">
        <f t="shared" si="9"/>
        <v>691223.95</v>
      </c>
      <c r="AB23" s="69">
        <v>155258.82</v>
      </c>
      <c r="AC23" s="69">
        <v>155258.82</v>
      </c>
      <c r="AF23" s="68">
        <v>1036792.81</v>
      </c>
      <c r="AG23" s="68">
        <v>876477.82</v>
      </c>
      <c r="AH23" s="68">
        <v>876477.82</v>
      </c>
      <c r="AI23" s="68">
        <v>821468.98</v>
      </c>
    </row>
    <row r="24" spans="1:35" s="68" customFormat="1" ht="15" x14ac:dyDescent="0.25">
      <c r="B24" s="35"/>
      <c r="C24" s="36"/>
      <c r="D24" s="37" t="s">
        <v>54</v>
      </c>
      <c r="E24" s="38" t="s">
        <v>55</v>
      </c>
      <c r="F24" s="37" t="s">
        <v>54</v>
      </c>
      <c r="G24" s="38" t="s">
        <v>56</v>
      </c>
      <c r="H24" s="48">
        <v>4421654</v>
      </c>
      <c r="I24" s="41">
        <v>5199337.0399999991</v>
      </c>
      <c r="J24" s="45">
        <f t="shared" si="0"/>
        <v>9620991.0399999991</v>
      </c>
      <c r="K24" s="43">
        <v>7095324.8399999999</v>
      </c>
      <c r="L24" s="49">
        <v>6182884.1200000001</v>
      </c>
      <c r="M24" s="49">
        <v>6182884.1200000001</v>
      </c>
      <c r="N24" s="49">
        <v>6119410.2400000002</v>
      </c>
      <c r="O24" s="45">
        <f t="shared" si="1"/>
        <v>3438106.919999999</v>
      </c>
      <c r="P24" s="46">
        <f t="shared" si="2"/>
        <v>1.3983192986154049</v>
      </c>
      <c r="Q24" s="46">
        <f t="shared" si="3"/>
        <v>0.64264524250092225</v>
      </c>
      <c r="R24" s="69"/>
      <c r="S24" s="69">
        <f t="shared" si="4"/>
        <v>6119410.2400000002</v>
      </c>
      <c r="T24" s="69">
        <f t="shared" si="5"/>
        <v>12365768.24</v>
      </c>
      <c r="U24" s="69">
        <f t="shared" si="6"/>
        <v>12365768.24</v>
      </c>
      <c r="V24" s="69">
        <f t="shared" si="7"/>
        <v>6182884.1200000001</v>
      </c>
      <c r="Y24" s="71"/>
      <c r="Z24" s="43">
        <f t="shared" si="8"/>
        <v>19397619.200000003</v>
      </c>
      <c r="AA24" s="70">
        <f t="shared" si="9"/>
        <v>12302294.359999999</v>
      </c>
      <c r="AB24" s="69">
        <v>1530148.12</v>
      </c>
      <c r="AC24" s="69">
        <v>1530148.12</v>
      </c>
      <c r="AF24" s="68">
        <v>6929871.8399999999</v>
      </c>
      <c r="AG24" s="68">
        <v>6207431.4800000004</v>
      </c>
      <c r="AH24" s="68">
        <v>6207431.4800000004</v>
      </c>
      <c r="AI24" s="68">
        <v>6168584.54</v>
      </c>
    </row>
    <row r="25" spans="1:35" s="68" customFormat="1" ht="15" x14ac:dyDescent="0.25">
      <c r="B25" s="35"/>
      <c r="C25" s="36"/>
      <c r="D25" s="37" t="s">
        <v>57</v>
      </c>
      <c r="E25" s="38" t="s">
        <v>58</v>
      </c>
      <c r="F25" s="37" t="s">
        <v>57</v>
      </c>
      <c r="G25" s="38" t="s">
        <v>49</v>
      </c>
      <c r="H25" s="48">
        <v>2229408.4900000002</v>
      </c>
      <c r="I25" s="41">
        <v>1740737.56</v>
      </c>
      <c r="J25" s="45">
        <f t="shared" si="0"/>
        <v>3970146.0500000003</v>
      </c>
      <c r="K25" s="43">
        <v>2558677.9300000002</v>
      </c>
      <c r="L25" s="49">
        <v>2181166.04</v>
      </c>
      <c r="M25" s="49">
        <v>2181166.04</v>
      </c>
      <c r="N25" s="49">
        <v>1957361.11</v>
      </c>
      <c r="O25" s="45">
        <f t="shared" si="1"/>
        <v>1788980.0100000002</v>
      </c>
      <c r="P25" s="46">
        <f t="shared" si="2"/>
        <v>0.97836087454749032</v>
      </c>
      <c r="Q25" s="46">
        <f t="shared" si="3"/>
        <v>0.54939188949988371</v>
      </c>
      <c r="R25" s="69"/>
      <c r="S25" s="69">
        <f t="shared" si="4"/>
        <v>1957361.11</v>
      </c>
      <c r="T25" s="69">
        <f t="shared" si="5"/>
        <v>4362332.08</v>
      </c>
      <c r="U25" s="69">
        <f t="shared" si="6"/>
        <v>4362332.08</v>
      </c>
      <c r="V25" s="69">
        <f t="shared" si="7"/>
        <v>2181166.04</v>
      </c>
      <c r="Y25" s="71"/>
      <c r="Z25" s="43">
        <f t="shared" si="8"/>
        <v>6697205.080000001</v>
      </c>
      <c r="AA25" s="70">
        <f t="shared" si="9"/>
        <v>4138527.1500000004</v>
      </c>
      <c r="AB25" s="69">
        <v>373926.29</v>
      </c>
      <c r="AC25" s="69">
        <v>373926.29</v>
      </c>
      <c r="AF25" s="68">
        <v>1888429.99</v>
      </c>
      <c r="AG25" s="68">
        <v>1596017.39</v>
      </c>
      <c r="AH25" s="68">
        <v>1596017.39</v>
      </c>
      <c r="AI25" s="68">
        <v>1571405.46</v>
      </c>
    </row>
    <row r="26" spans="1:35" s="68" customFormat="1" ht="15" x14ac:dyDescent="0.25">
      <c r="B26" s="35"/>
      <c r="C26" s="36"/>
      <c r="D26" t="s">
        <v>59</v>
      </c>
      <c r="E26" s="47" t="s">
        <v>60</v>
      </c>
      <c r="F26" t="s">
        <v>59</v>
      </c>
      <c r="G26" s="47" t="s">
        <v>34</v>
      </c>
      <c r="H26" s="48">
        <v>761870.39</v>
      </c>
      <c r="I26" s="41">
        <v>614128.68999999994</v>
      </c>
      <c r="J26" s="45">
        <f t="shared" si="0"/>
        <v>1375999.08</v>
      </c>
      <c r="K26" s="43">
        <v>917384.77</v>
      </c>
      <c r="L26" s="49">
        <v>653673.29</v>
      </c>
      <c r="M26" s="49">
        <v>653673.29</v>
      </c>
      <c r="N26" s="49">
        <v>653673.29</v>
      </c>
      <c r="O26" s="45">
        <f t="shared" si="1"/>
        <v>722325.79</v>
      </c>
      <c r="P26" s="46">
        <f t="shared" si="2"/>
        <v>0.85798489950501955</v>
      </c>
      <c r="Q26" s="46">
        <f t="shared" si="3"/>
        <v>0.47505358070442893</v>
      </c>
      <c r="R26" s="69"/>
      <c r="S26" s="69">
        <f t="shared" si="4"/>
        <v>653673.29</v>
      </c>
      <c r="T26" s="69">
        <f t="shared" si="5"/>
        <v>1307346.58</v>
      </c>
      <c r="U26" s="69">
        <f t="shared" si="6"/>
        <v>1307346.58</v>
      </c>
      <c r="V26" s="69">
        <f t="shared" si="7"/>
        <v>653673.29</v>
      </c>
      <c r="W26" s="68">
        <v>0</v>
      </c>
      <c r="X26" s="68">
        <v>0</v>
      </c>
      <c r="Y26" s="71">
        <v>0</v>
      </c>
      <c r="Z26" s="43">
        <f t="shared" si="8"/>
        <v>2224731.35</v>
      </c>
      <c r="AA26" s="70">
        <f t="shared" si="9"/>
        <v>1307346.58</v>
      </c>
      <c r="AB26" s="69">
        <v>0</v>
      </c>
      <c r="AC26" s="69">
        <v>373926.29</v>
      </c>
      <c r="AF26" s="68">
        <v>13373150.060000001</v>
      </c>
      <c r="AG26" s="68">
        <v>0</v>
      </c>
      <c r="AH26" s="68">
        <v>0</v>
      </c>
      <c r="AI26" s="68">
        <v>0</v>
      </c>
    </row>
    <row r="27" spans="1:35" s="68" customFormat="1" ht="15" x14ac:dyDescent="0.25">
      <c r="B27" s="35"/>
      <c r="C27" s="36"/>
      <c r="D27" t="s">
        <v>61</v>
      </c>
      <c r="E27" s="47" t="s">
        <v>62</v>
      </c>
      <c r="F27" t="s">
        <v>61</v>
      </c>
      <c r="G27" s="47" t="s">
        <v>34</v>
      </c>
      <c r="H27" s="48">
        <v>0</v>
      </c>
      <c r="I27" s="41">
        <v>212100</v>
      </c>
      <c r="J27" s="45">
        <f t="shared" si="0"/>
        <v>212100</v>
      </c>
      <c r="K27" s="43">
        <v>212100</v>
      </c>
      <c r="L27" s="49">
        <v>0</v>
      </c>
      <c r="M27" s="49">
        <v>0</v>
      </c>
      <c r="N27" s="49">
        <v>0</v>
      </c>
      <c r="O27" s="45">
        <f t="shared" si="1"/>
        <v>212100</v>
      </c>
      <c r="P27" s="46">
        <v>0</v>
      </c>
      <c r="Q27" s="46">
        <f>+L27/J27</f>
        <v>0</v>
      </c>
      <c r="R27" s="69"/>
      <c r="S27" s="69"/>
      <c r="T27" s="69"/>
      <c r="U27" s="69"/>
      <c r="V27" s="69"/>
      <c r="Y27" s="72"/>
      <c r="Z27" s="43"/>
      <c r="AA27" s="70"/>
      <c r="AB27" s="69"/>
      <c r="AC27" s="69"/>
    </row>
    <row r="28" spans="1:35" s="68" customFormat="1" ht="15" x14ac:dyDescent="0.25">
      <c r="B28" s="35"/>
      <c r="C28" s="36"/>
      <c r="D28" t="s">
        <v>63</v>
      </c>
      <c r="E28" s="47" t="s">
        <v>64</v>
      </c>
      <c r="F28" t="s">
        <v>63</v>
      </c>
      <c r="G28" s="47" t="s">
        <v>34</v>
      </c>
      <c r="H28" s="48">
        <v>0</v>
      </c>
      <c r="I28" s="41">
        <v>3479288.86</v>
      </c>
      <c r="J28" s="45">
        <f t="shared" si="0"/>
        <v>3479288.86</v>
      </c>
      <c r="K28" s="43">
        <v>1759618.04</v>
      </c>
      <c r="L28" s="49">
        <v>359618.04</v>
      </c>
      <c r="M28" s="49">
        <v>359618.04</v>
      </c>
      <c r="N28" s="49">
        <v>359618.04</v>
      </c>
      <c r="O28" s="45">
        <f t="shared" si="1"/>
        <v>3119670.82</v>
      </c>
      <c r="P28" s="46">
        <v>0</v>
      </c>
      <c r="Q28" s="46">
        <f>+L28/J28</f>
        <v>0.10335963884297897</v>
      </c>
      <c r="R28" s="69"/>
      <c r="S28" s="69"/>
      <c r="T28" s="69"/>
      <c r="U28" s="69"/>
      <c r="V28" s="69"/>
      <c r="Y28" s="72"/>
      <c r="Z28" s="43"/>
      <c r="AA28" s="70"/>
      <c r="AB28" s="69"/>
      <c r="AC28" s="69"/>
    </row>
    <row r="29" spans="1:35" s="68" customFormat="1" ht="15" x14ac:dyDescent="0.25">
      <c r="B29" s="35"/>
      <c r="C29" s="36"/>
      <c r="D29" t="s">
        <v>65</v>
      </c>
      <c r="E29" s="47" t="s">
        <v>66</v>
      </c>
      <c r="F29" t="s">
        <v>65</v>
      </c>
      <c r="G29" s="47" t="s">
        <v>67</v>
      </c>
      <c r="H29" s="48">
        <v>0</v>
      </c>
      <c r="I29" s="41">
        <v>16000000</v>
      </c>
      <c r="J29" s="52">
        <f>+H29+I29</f>
        <v>16000000</v>
      </c>
      <c r="K29" s="43">
        <v>16000000</v>
      </c>
      <c r="L29" s="49">
        <v>0</v>
      </c>
      <c r="M29" s="49">
        <v>0</v>
      </c>
      <c r="N29" s="49">
        <v>0</v>
      </c>
      <c r="O29" s="45">
        <f t="shared" si="1"/>
        <v>16000000</v>
      </c>
      <c r="P29" s="46">
        <v>0</v>
      </c>
      <c r="Q29" s="46">
        <f>+L29/J29</f>
        <v>0</v>
      </c>
      <c r="R29" s="69"/>
      <c r="S29" s="69"/>
      <c r="T29" s="69"/>
      <c r="U29" s="69"/>
      <c r="V29" s="69"/>
      <c r="Y29" s="72"/>
      <c r="Z29" s="43"/>
      <c r="AA29" s="70"/>
      <c r="AB29" s="69"/>
      <c r="AC29" s="69"/>
    </row>
    <row r="30" spans="1:35" s="75" customFormat="1" x14ac:dyDescent="0.2">
      <c r="A30" s="73"/>
      <c r="B30" s="53"/>
      <c r="C30" s="54" t="s">
        <v>68</v>
      </c>
      <c r="D30" s="55"/>
      <c r="E30" s="56"/>
      <c r="F30" s="56"/>
      <c r="G30" s="56"/>
      <c r="H30" s="57">
        <f t="shared" ref="H30:O30" si="10">+SUM(H10:H29)</f>
        <v>133813407.55999997</v>
      </c>
      <c r="I30" s="57">
        <f t="shared" si="10"/>
        <v>132377358.39</v>
      </c>
      <c r="J30" s="58">
        <f t="shared" si="10"/>
        <v>266190765.95000002</v>
      </c>
      <c r="K30" s="57">
        <f t="shared" si="10"/>
        <v>188803228.92000008</v>
      </c>
      <c r="L30" s="57">
        <f t="shared" si="10"/>
        <v>128341453.75000003</v>
      </c>
      <c r="M30" s="57">
        <f t="shared" si="10"/>
        <v>128341453.75000003</v>
      </c>
      <c r="N30" s="57">
        <f t="shared" si="10"/>
        <v>124578200.21000001</v>
      </c>
      <c r="O30" s="57">
        <f t="shared" si="10"/>
        <v>137849312.20000002</v>
      </c>
      <c r="P30" s="59"/>
      <c r="Q30" s="60"/>
      <c r="R30" s="74"/>
      <c r="S30" s="74">
        <f t="shared" ref="S30:AC30" si="11">+SUM(S10:S26)</f>
        <v>124181491.17</v>
      </c>
      <c r="T30" s="74">
        <f t="shared" si="11"/>
        <v>255889489.42000005</v>
      </c>
      <c r="U30" s="74">
        <f t="shared" si="11"/>
        <v>255889489.42000005</v>
      </c>
      <c r="V30" s="74">
        <f t="shared" si="11"/>
        <v>127944744.71000002</v>
      </c>
      <c r="W30" s="74">
        <f t="shared" si="11"/>
        <v>152367066.06</v>
      </c>
      <c r="X30" s="74">
        <f t="shared" si="11"/>
        <v>152367066.06</v>
      </c>
      <c r="Y30" s="74">
        <f t="shared" si="11"/>
        <v>151107156.31000003</v>
      </c>
      <c r="Z30" s="57">
        <f t="shared" si="11"/>
        <v>422920655.75999999</v>
      </c>
      <c r="AA30" s="58">
        <f t="shared" si="11"/>
        <v>252126235.88</v>
      </c>
      <c r="AB30" s="57">
        <f t="shared" si="11"/>
        <v>20017329.420000002</v>
      </c>
      <c r="AC30" s="57">
        <f t="shared" si="11"/>
        <v>20031094.610000003</v>
      </c>
      <c r="AD30" s="74"/>
      <c r="AF30" s="57">
        <f>+SUM(AF10:AF26)</f>
        <v>124192598.83999999</v>
      </c>
      <c r="AG30" s="57">
        <f>+SUM(AG10:AG26)</f>
        <v>85870212.089999959</v>
      </c>
      <c r="AH30" s="57">
        <f>+SUM(AH10:AH26)</f>
        <v>85870212.089999959</v>
      </c>
      <c r="AI30" s="57">
        <f>+SUM(AI10:AI26)</f>
        <v>84123530.569999993</v>
      </c>
    </row>
    <row r="31" spans="1:35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61"/>
      <c r="M31" s="2"/>
      <c r="N31" s="61"/>
      <c r="O31" s="2"/>
    </row>
    <row r="32" spans="1:35" x14ac:dyDescent="0.2">
      <c r="B32" s="62" t="s">
        <v>69</v>
      </c>
      <c r="G32" s="2"/>
      <c r="H32" s="2"/>
      <c r="I32" s="2"/>
      <c r="J32" s="2"/>
      <c r="K32" s="2"/>
      <c r="L32" s="61"/>
      <c r="M32" s="2"/>
      <c r="N32" s="61"/>
      <c r="O32" s="2"/>
    </row>
    <row r="33" spans="4:15" x14ac:dyDescent="0.2">
      <c r="H33" s="63"/>
      <c r="N33" s="63"/>
    </row>
    <row r="34" spans="4:15" x14ac:dyDescent="0.2">
      <c r="H34" s="63"/>
    </row>
    <row r="35" spans="4:15" x14ac:dyDescent="0.2">
      <c r="D35" s="64"/>
    </row>
    <row r="36" spans="4:15" x14ac:dyDescent="0.2">
      <c r="D36" s="65" t="s">
        <v>70</v>
      </c>
      <c r="H36" s="66" t="str">
        <f>+[1]CProg!G47</f>
        <v xml:space="preserve">José de Jesús Madrigal Garcia </v>
      </c>
      <c r="I36" s="66"/>
      <c r="J36" s="66"/>
      <c r="K36" s="66"/>
      <c r="L36" s="66"/>
      <c r="M36" s="66"/>
      <c r="N36" s="66"/>
      <c r="O36" s="66"/>
    </row>
    <row r="37" spans="4:15" x14ac:dyDescent="0.2">
      <c r="D37" s="65" t="s">
        <v>71</v>
      </c>
      <c r="H37" s="67" t="str">
        <f>+[1]CProg!G48</f>
        <v xml:space="preserve">Encargado de la Dirección Administración y Finanzas </v>
      </c>
      <c r="I37" s="67"/>
      <c r="J37" s="67"/>
      <c r="K37" s="67"/>
      <c r="L37" s="67"/>
      <c r="M37" s="67"/>
      <c r="N37" s="67"/>
      <c r="O37" s="67"/>
    </row>
    <row r="39" spans="4:15" x14ac:dyDescent="0.2">
      <c r="H39" s="63"/>
    </row>
    <row r="40" spans="4:15" hidden="1" x14ac:dyDescent="0.2">
      <c r="G40" s="38"/>
      <c r="H40" s="63"/>
    </row>
    <row r="41" spans="4:15" hidden="1" x14ac:dyDescent="0.2">
      <c r="G41" s="38" t="s">
        <v>80</v>
      </c>
      <c r="H41" s="63">
        <f t="shared" ref="H41:O41" si="12">+H10+H14+H18+H19</f>
        <v>86122427.87999998</v>
      </c>
      <c r="I41" s="63">
        <f t="shared" si="12"/>
        <v>62119174.939999998</v>
      </c>
      <c r="J41" s="63">
        <f t="shared" si="12"/>
        <v>148241602.81999999</v>
      </c>
      <c r="K41" s="63">
        <f t="shared" si="12"/>
        <v>108656465.42000002</v>
      </c>
      <c r="L41" s="63">
        <f t="shared" si="12"/>
        <v>83187952.530000001</v>
      </c>
      <c r="M41" s="63">
        <f t="shared" si="12"/>
        <v>83187952.530000001</v>
      </c>
      <c r="N41" s="63">
        <f t="shared" si="12"/>
        <v>80119630.239999995</v>
      </c>
      <c r="O41" s="63">
        <f t="shared" si="12"/>
        <v>65053650.289999999</v>
      </c>
    </row>
    <row r="42" spans="4:15" hidden="1" x14ac:dyDescent="0.2">
      <c r="G42" s="38" t="s">
        <v>33</v>
      </c>
    </row>
    <row r="43" spans="4:15" hidden="1" x14ac:dyDescent="0.2">
      <c r="G43" s="38" t="s">
        <v>38</v>
      </c>
      <c r="H43" s="63">
        <f t="shared" ref="H43:O43" si="13">+H11</f>
        <v>1259160.8600000001</v>
      </c>
      <c r="I43" s="63">
        <f t="shared" si="13"/>
        <v>1024791.04</v>
      </c>
      <c r="J43" s="63">
        <f t="shared" si="13"/>
        <v>2283951.9000000004</v>
      </c>
      <c r="K43" s="63">
        <f t="shared" si="13"/>
        <v>1513776.68</v>
      </c>
      <c r="L43" s="63">
        <f t="shared" si="13"/>
        <v>1253647.1599999999</v>
      </c>
      <c r="M43" s="63">
        <f t="shared" si="13"/>
        <v>1253647.1599999999</v>
      </c>
      <c r="N43" s="63">
        <f t="shared" si="13"/>
        <v>1253203.2</v>
      </c>
      <c r="O43" s="63">
        <f t="shared" si="13"/>
        <v>1030304.7400000005</v>
      </c>
    </row>
    <row r="44" spans="4:15" hidden="1" x14ac:dyDescent="0.2">
      <c r="G44" s="38" t="s">
        <v>81</v>
      </c>
      <c r="I44" s="63"/>
    </row>
    <row r="45" spans="4:15" hidden="1" x14ac:dyDescent="0.2">
      <c r="G45" s="38" t="s">
        <v>40</v>
      </c>
      <c r="H45" s="63" t="e">
        <f>+H12+H13+H16+H20+#REF!+H21+H22+H26</f>
        <v>#REF!</v>
      </c>
      <c r="I45" s="63" t="e">
        <f>+I12+I13+I16+I20+#REF!+I21+I22+I26</f>
        <v>#REF!</v>
      </c>
      <c r="J45" s="63" t="e">
        <f>+J12+J13+J16+J20+#REF!+J21+J22+J26</f>
        <v>#REF!</v>
      </c>
      <c r="K45" s="63" t="e">
        <f>+K12+K13+K16+K20+#REF!+K21+K22+K26</f>
        <v>#REF!</v>
      </c>
      <c r="L45" s="63" t="e">
        <f>+L12+L13+L16+L20+#REF!+L21+L22+L26</f>
        <v>#REF!</v>
      </c>
      <c r="M45" s="63" t="e">
        <f>+M12+M13+M16+M20+#REF!+M21+M22+M26</f>
        <v>#REF!</v>
      </c>
      <c r="N45" s="63" t="e">
        <f>+N12+N13+N16+N20+#REF!+N21+N22+N26</f>
        <v>#REF!</v>
      </c>
      <c r="O45" s="63" t="e">
        <f>+O12+O13+O16+O20+#REF!+O21+O22+O26</f>
        <v>#REF!</v>
      </c>
    </row>
    <row r="46" spans="4:15" hidden="1" x14ac:dyDescent="0.2">
      <c r="G46" s="38" t="s">
        <v>42</v>
      </c>
    </row>
    <row r="47" spans="4:15" hidden="1" x14ac:dyDescent="0.2">
      <c r="G47" s="38" t="s">
        <v>44</v>
      </c>
      <c r="H47" s="63" t="e">
        <f>+H41+H43+H45</f>
        <v>#REF!</v>
      </c>
      <c r="I47" s="63" t="e">
        <f t="shared" ref="I47:O47" si="14">+I41+I43+I45</f>
        <v>#REF!</v>
      </c>
      <c r="J47" s="63" t="e">
        <f t="shared" si="14"/>
        <v>#REF!</v>
      </c>
      <c r="K47" s="63" t="e">
        <f t="shared" si="14"/>
        <v>#REF!</v>
      </c>
      <c r="L47" s="63" t="e">
        <f t="shared" si="14"/>
        <v>#REF!</v>
      </c>
      <c r="M47" s="63" t="e">
        <f t="shared" si="14"/>
        <v>#REF!</v>
      </c>
      <c r="N47" s="63" t="e">
        <f t="shared" si="14"/>
        <v>#REF!</v>
      </c>
      <c r="O47" s="63" t="e">
        <f t="shared" si="14"/>
        <v>#REF!</v>
      </c>
    </row>
    <row r="48" spans="4:15" hidden="1" x14ac:dyDescent="0.2">
      <c r="G48" s="38" t="s">
        <v>46</v>
      </c>
    </row>
    <row r="49" spans="7:15" hidden="1" x14ac:dyDescent="0.2">
      <c r="G49" s="38" t="s">
        <v>82</v>
      </c>
    </row>
    <row r="50" spans="7:15" hidden="1" x14ac:dyDescent="0.2">
      <c r="G50" s="38" t="s">
        <v>48</v>
      </c>
    </row>
    <row r="51" spans="7:15" hidden="1" x14ac:dyDescent="0.2">
      <c r="G51" s="38" t="s">
        <v>51</v>
      </c>
      <c r="H51" s="63">
        <f t="shared" ref="H51:O51" si="15">+H11</f>
        <v>1259160.8600000001</v>
      </c>
      <c r="I51" s="63">
        <f t="shared" si="15"/>
        <v>1024791.04</v>
      </c>
      <c r="J51" s="63">
        <f t="shared" si="15"/>
        <v>2283951.9000000004</v>
      </c>
      <c r="K51" s="63">
        <f t="shared" si="15"/>
        <v>1513776.68</v>
      </c>
      <c r="L51" s="63">
        <f t="shared" si="15"/>
        <v>1253647.1599999999</v>
      </c>
      <c r="M51" s="63">
        <f t="shared" si="15"/>
        <v>1253647.1599999999</v>
      </c>
      <c r="N51" s="63">
        <f t="shared" si="15"/>
        <v>1253203.2</v>
      </c>
      <c r="O51" s="63">
        <f t="shared" si="15"/>
        <v>1030304.7400000005</v>
      </c>
    </row>
    <row r="52" spans="7:15" hidden="1" x14ac:dyDescent="0.2">
      <c r="G52" s="38" t="s">
        <v>64</v>
      </c>
    </row>
    <row r="53" spans="7:15" hidden="1" x14ac:dyDescent="0.2">
      <c r="H53" s="63" t="e">
        <f>+H14+H18+H19+H17+#REF!+H24</f>
        <v>#REF!</v>
      </c>
      <c r="I53" s="63" t="e">
        <f>+I10+I14+I18+I19+I17+#REF!+I24</f>
        <v>#REF!</v>
      </c>
      <c r="J53" s="63" t="e">
        <f>+J10+J14+J18+J19+J17+#REF!+J24</f>
        <v>#REF!</v>
      </c>
      <c r="K53" s="63" t="e">
        <f>+K10+K14+K18+K19+K17+#REF!+K24</f>
        <v>#REF!</v>
      </c>
      <c r="L53" s="63" t="e">
        <f>+L10+L14+L18+L19+L17+#REF!+L24</f>
        <v>#REF!</v>
      </c>
      <c r="M53" s="63" t="e">
        <f>+M10+M14+M18+M19+M17+#REF!+M24</f>
        <v>#REF!</v>
      </c>
      <c r="N53" s="63" t="e">
        <f>+N10+N14+N18+N19+N17+#REF!+N24</f>
        <v>#REF!</v>
      </c>
      <c r="O53" s="63" t="e">
        <f>+O10+O14+O18+O19+O17+#REF!+O24</f>
        <v>#REF!</v>
      </c>
    </row>
    <row r="54" spans="7:15" hidden="1" x14ac:dyDescent="0.2"/>
    <row r="55" spans="7:15" hidden="1" x14ac:dyDescent="0.2">
      <c r="H55" s="63" t="e">
        <f>+H12+H13+H16+H20+#REF!+H21+H22+H26+H25+H23</f>
        <v>#REF!</v>
      </c>
      <c r="I55" s="63" t="e">
        <f>+I12+I13+I16+I20+#REF!+I21+I22+I26+I25+I23</f>
        <v>#REF!</v>
      </c>
      <c r="J55" s="63" t="e">
        <f>+J12+J13+J16+J20+#REF!+J21+J22+J26+J25+J23</f>
        <v>#REF!</v>
      </c>
      <c r="K55" s="63" t="e">
        <f>+K12+K13+K16+K20+#REF!+K21+K22+K26+K25+K23</f>
        <v>#REF!</v>
      </c>
      <c r="L55" s="63" t="e">
        <f>+L12+L13+L16+L20+#REF!+L21+L22+L26+L25+L23</f>
        <v>#REF!</v>
      </c>
      <c r="M55" s="63" t="e">
        <f>+M12+M13+M16+M20+#REF!+M21+M22+M26+M25+M23</f>
        <v>#REF!</v>
      </c>
      <c r="N55" s="63" t="e">
        <f>+N12+N13+N16+N20+#REF!+N21+N22+N26+N25+N23</f>
        <v>#REF!</v>
      </c>
      <c r="O55" s="63" t="e">
        <f>+O12+O13+O16+O20+#REF!+O21+O22+O26+O25+O23</f>
        <v>#REF!</v>
      </c>
    </row>
    <row r="56" spans="7:15" hidden="1" x14ac:dyDescent="0.2"/>
    <row r="57" spans="7:15" hidden="1" x14ac:dyDescent="0.2">
      <c r="H57" s="63" t="e">
        <f>+H51+H53+H55</f>
        <v>#REF!</v>
      </c>
      <c r="I57" s="63" t="e">
        <f t="shared" ref="I57:O57" si="16">+I51+I53+I55</f>
        <v>#REF!</v>
      </c>
      <c r="J57" s="63" t="e">
        <f t="shared" si="16"/>
        <v>#REF!</v>
      </c>
      <c r="K57" s="63" t="e">
        <f t="shared" si="16"/>
        <v>#REF!</v>
      </c>
      <c r="L57" s="63" t="e">
        <f t="shared" si="16"/>
        <v>#REF!</v>
      </c>
      <c r="M57" s="63" t="e">
        <f t="shared" si="16"/>
        <v>#REF!</v>
      </c>
      <c r="N57" s="63" t="e">
        <f t="shared" si="16"/>
        <v>#REF!</v>
      </c>
      <c r="O57" s="63" t="e">
        <f t="shared" si="16"/>
        <v>#REF!</v>
      </c>
    </row>
    <row r="58" spans="7:15" hidden="1" x14ac:dyDescent="0.2">
      <c r="H58" s="63" t="e">
        <f>+H30-H57</f>
        <v>#REF!</v>
      </c>
      <c r="I58" s="63" t="e">
        <f t="shared" ref="I58:O58" si="17">+I30-I57</f>
        <v>#REF!</v>
      </c>
      <c r="J58" s="63" t="e">
        <f t="shared" si="17"/>
        <v>#REF!</v>
      </c>
      <c r="K58" s="63" t="e">
        <f t="shared" si="17"/>
        <v>#REF!</v>
      </c>
      <c r="L58" s="63" t="e">
        <f t="shared" si="17"/>
        <v>#REF!</v>
      </c>
      <c r="M58" s="63" t="e">
        <f t="shared" si="17"/>
        <v>#REF!</v>
      </c>
      <c r="N58" s="63" t="e">
        <f t="shared" si="17"/>
        <v>#REF!</v>
      </c>
      <c r="O58" s="63" t="e">
        <f t="shared" si="17"/>
        <v>#REF!</v>
      </c>
    </row>
    <row r="59" spans="7:15" hidden="1" x14ac:dyDescent="0.2"/>
    <row r="60" spans="7:15" hidden="1" x14ac:dyDescent="0.2">
      <c r="H60" s="3">
        <v>74413983.709999993</v>
      </c>
    </row>
    <row r="61" spans="7:15" hidden="1" x14ac:dyDescent="0.2">
      <c r="H61" s="63" t="e">
        <f>+H55-H60</f>
        <v>#REF!</v>
      </c>
    </row>
    <row r="62" spans="7:15" hidden="1" x14ac:dyDescent="0.2"/>
    <row r="63" spans="7:15" hidden="1" x14ac:dyDescent="0.2"/>
    <row r="64" spans="7:15" hidden="1" x14ac:dyDescent="0.2"/>
    <row r="65" spans="7:10" hidden="1" x14ac:dyDescent="0.2"/>
    <row r="66" spans="7:10" hidden="1" x14ac:dyDescent="0.2"/>
    <row r="67" spans="7:10" hidden="1" x14ac:dyDescent="0.2">
      <c r="G67" s="38"/>
    </row>
    <row r="68" spans="7:10" hidden="1" x14ac:dyDescent="0.2">
      <c r="G68" s="38"/>
      <c r="H68" s="45"/>
      <c r="I68" s="63"/>
      <c r="J68" s="63"/>
    </row>
    <row r="69" spans="7:10" hidden="1" x14ac:dyDescent="0.2">
      <c r="G69" s="38"/>
      <c r="H69" s="45"/>
      <c r="J69" s="63"/>
    </row>
    <row r="70" spans="7:10" hidden="1" x14ac:dyDescent="0.2">
      <c r="G70" s="38"/>
      <c r="H70" s="45"/>
      <c r="J70" s="63"/>
    </row>
    <row r="71" spans="7:10" hidden="1" x14ac:dyDescent="0.2">
      <c r="G71" s="38"/>
      <c r="H71" s="45"/>
    </row>
    <row r="72" spans="7:10" hidden="1" x14ac:dyDescent="0.2">
      <c r="G72" s="38"/>
      <c r="H72" s="45"/>
    </row>
    <row r="73" spans="7:10" hidden="1" x14ac:dyDescent="0.2">
      <c r="G73" s="38"/>
      <c r="H73" s="45"/>
    </row>
    <row r="74" spans="7:10" hidden="1" x14ac:dyDescent="0.2">
      <c r="G74" s="38"/>
      <c r="H74" s="45"/>
    </row>
    <row r="75" spans="7:10" hidden="1" x14ac:dyDescent="0.2">
      <c r="G75" s="38"/>
      <c r="H75" s="45"/>
    </row>
    <row r="76" spans="7:10" hidden="1" x14ac:dyDescent="0.2">
      <c r="G76" s="38"/>
      <c r="H76" s="45"/>
    </row>
    <row r="77" spans="7:10" hidden="1" x14ac:dyDescent="0.2">
      <c r="G77" s="38"/>
      <c r="H77" s="45"/>
    </row>
    <row r="78" spans="7:10" hidden="1" x14ac:dyDescent="0.2">
      <c r="G78" s="38"/>
      <c r="H78" s="45"/>
    </row>
    <row r="79" spans="7:10" hidden="1" x14ac:dyDescent="0.2">
      <c r="G79" s="38"/>
      <c r="H79" s="45"/>
    </row>
    <row r="80" spans="7:10" hidden="1" x14ac:dyDescent="0.2">
      <c r="G80" s="38"/>
      <c r="H80" s="45"/>
    </row>
    <row r="81" spans="7:15" hidden="1" x14ac:dyDescent="0.2"/>
    <row r="82" spans="7:15" hidden="1" x14ac:dyDescent="0.2"/>
    <row r="83" spans="7:15" hidden="1" x14ac:dyDescent="0.2"/>
    <row r="84" spans="7:15" hidden="1" x14ac:dyDescent="0.2"/>
    <row r="85" spans="7:15" hidden="1" x14ac:dyDescent="0.2"/>
    <row r="86" spans="7:15" hidden="1" x14ac:dyDescent="0.2"/>
    <row r="87" spans="7:15" hidden="1" x14ac:dyDescent="0.2">
      <c r="G87" s="63"/>
    </row>
    <row r="88" spans="7:15" hidden="1" x14ac:dyDescent="0.2">
      <c r="H88" s="63"/>
      <c r="I88" s="63"/>
      <c r="J88" s="63"/>
      <c r="K88" s="63"/>
      <c r="L88" s="63"/>
      <c r="M88" s="63"/>
      <c r="N88" s="63"/>
      <c r="O88" s="63"/>
    </row>
    <row r="89" spans="7:15" hidden="1" x14ac:dyDescent="0.2">
      <c r="H89" s="63">
        <f t="shared" ref="H89:O89" si="18">+H13</f>
        <v>2408644.2799999998</v>
      </c>
      <c r="I89" s="63">
        <f t="shared" si="18"/>
        <v>2775725.92</v>
      </c>
      <c r="J89" s="63">
        <f t="shared" si="18"/>
        <v>5184370.1999999993</v>
      </c>
      <c r="K89" s="63">
        <f t="shared" si="18"/>
        <v>3514330.63</v>
      </c>
      <c r="L89" s="63">
        <f t="shared" si="18"/>
        <v>3029251.64</v>
      </c>
      <c r="M89" s="63">
        <f t="shared" si="18"/>
        <v>3029251.64</v>
      </c>
      <c r="N89" s="63">
        <f t="shared" si="18"/>
        <v>3013357.77</v>
      </c>
      <c r="O89" s="63">
        <f t="shared" si="18"/>
        <v>2155118.5599999991</v>
      </c>
    </row>
    <row r="90" spans="7:15" hidden="1" x14ac:dyDescent="0.2"/>
    <row r="91" spans="7:15" hidden="1" x14ac:dyDescent="0.2"/>
    <row r="92" spans="7:15" hidden="1" x14ac:dyDescent="0.2">
      <c r="H92" s="63">
        <f>+H14+H16+H17+H20+H21+H22+H26+H24+H25+H28+H29+H27+H15</f>
        <v>82414746.229999989</v>
      </c>
      <c r="I92" s="63">
        <f t="shared" ref="I92:O92" si="19">+I14+I16+I17+I20+I21+I22+I26+I24+I25+I28+I29+I27+I15</f>
        <v>92035353.399999991</v>
      </c>
      <c r="J92" s="63">
        <f t="shared" si="19"/>
        <v>174450099.63000003</v>
      </c>
      <c r="K92" s="63">
        <f t="shared" si="19"/>
        <v>128713638.22000003</v>
      </c>
      <c r="L92" s="63">
        <f t="shared" si="19"/>
        <v>87897084.850000024</v>
      </c>
      <c r="M92" s="63">
        <f t="shared" si="19"/>
        <v>87897084.850000024</v>
      </c>
      <c r="N92" s="63">
        <f t="shared" si="19"/>
        <v>85485240.480000004</v>
      </c>
      <c r="O92" s="63">
        <f t="shared" si="19"/>
        <v>86553014.780000016</v>
      </c>
    </row>
    <row r="93" spans="7:15" hidden="1" x14ac:dyDescent="0.2"/>
    <row r="94" spans="7:15" hidden="1" x14ac:dyDescent="0.2">
      <c r="H94" s="63">
        <f>+H10+H11+H12+H18+H19+H23</f>
        <v>48990017.049999997</v>
      </c>
      <c r="I94" s="63">
        <f t="shared" ref="I94:O94" si="20">+I10+I11+I12+I18+I19+I23</f>
        <v>37566279.07</v>
      </c>
      <c r="J94" s="63">
        <f t="shared" si="20"/>
        <v>86556296.120000005</v>
      </c>
      <c r="K94" s="63">
        <f t="shared" si="20"/>
        <v>56575260.069999993</v>
      </c>
      <c r="L94" s="63">
        <f t="shared" si="20"/>
        <v>37415117.260000005</v>
      </c>
      <c r="M94" s="63">
        <f t="shared" si="20"/>
        <v>37415117.260000005</v>
      </c>
      <c r="N94" s="63">
        <f t="shared" si="20"/>
        <v>36079601.960000001</v>
      </c>
      <c r="O94" s="63">
        <f t="shared" si="20"/>
        <v>49141178.859999992</v>
      </c>
    </row>
    <row r="95" spans="7:15" hidden="1" x14ac:dyDescent="0.2"/>
    <row r="96" spans="7:15" hidden="1" x14ac:dyDescent="0.2">
      <c r="H96" s="74">
        <f>+H89+H92+H94</f>
        <v>133813407.55999999</v>
      </c>
      <c r="I96" s="74">
        <f t="shared" ref="I96:O96" si="21">+I89+I92+I94</f>
        <v>132377358.38999999</v>
      </c>
      <c r="J96" s="74">
        <f t="shared" si="21"/>
        <v>266190765.95000002</v>
      </c>
      <c r="K96" s="74">
        <f t="shared" si="21"/>
        <v>188803228.92000002</v>
      </c>
      <c r="L96" s="74">
        <f t="shared" si="21"/>
        <v>128341453.75000003</v>
      </c>
      <c r="M96" s="74">
        <f t="shared" si="21"/>
        <v>128341453.75000003</v>
      </c>
      <c r="N96" s="74">
        <f t="shared" si="21"/>
        <v>124578200.21000001</v>
      </c>
      <c r="O96" s="74">
        <f t="shared" si="21"/>
        <v>137849312.20000002</v>
      </c>
    </row>
    <row r="97" spans="8:15" hidden="1" x14ac:dyDescent="0.2">
      <c r="H97" s="63">
        <f>+H30-H96</f>
        <v>0</v>
      </c>
      <c r="I97" s="63">
        <f t="shared" ref="I97:O97" si="22">+I30-I96</f>
        <v>0</v>
      </c>
      <c r="J97" s="63">
        <f t="shared" si="22"/>
        <v>0</v>
      </c>
      <c r="K97" s="63">
        <f t="shared" si="22"/>
        <v>0</v>
      </c>
      <c r="L97" s="63">
        <f t="shared" si="22"/>
        <v>0</v>
      </c>
      <c r="M97" s="63">
        <f t="shared" si="22"/>
        <v>0</v>
      </c>
      <c r="N97" s="63">
        <f t="shared" si="22"/>
        <v>0</v>
      </c>
      <c r="O97" s="63">
        <f t="shared" si="22"/>
        <v>0</v>
      </c>
    </row>
    <row r="98" spans="8:15" hidden="1" x14ac:dyDescent="0.2"/>
    <row r="99" spans="8:15" hidden="1" x14ac:dyDescent="0.2"/>
    <row r="100" spans="8:15" hidden="1" x14ac:dyDescent="0.2"/>
  </sheetData>
  <mergeCells count="14">
    <mergeCell ref="H36:O36"/>
    <mergeCell ref="H37:O37"/>
    <mergeCell ref="G7:G9"/>
    <mergeCell ref="H7:N7"/>
    <mergeCell ref="O7:O8"/>
    <mergeCell ref="P7:Q7"/>
    <mergeCell ref="C30:D30"/>
    <mergeCell ref="P30:Q30"/>
    <mergeCell ref="B1:O1"/>
    <mergeCell ref="B2:O2"/>
    <mergeCell ref="B3:O3"/>
    <mergeCell ref="E5:F5"/>
    <mergeCell ref="B7:D9"/>
    <mergeCell ref="E7:E9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70866141732283472" right="0.70866141732283472" top="0.74803149606299213" bottom="0.74803149606299213" header="0.31496062992125984" footer="0.31496062992125984"/>
  <pageSetup scale="4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2018-10-16T14:32:03Z</cp:lastPrinted>
  <dcterms:created xsi:type="dcterms:W3CDTF">2018-10-16T14:30:14Z</dcterms:created>
  <dcterms:modified xsi:type="dcterms:W3CDTF">2018-10-16T14:32:59Z</dcterms:modified>
</cp:coreProperties>
</file>