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PROGRAMATICOS\"/>
    </mc:Choice>
  </mc:AlternateContent>
  <bookViews>
    <workbookView xWindow="0" yWindow="0" windowWidth="28800" windowHeight="9030"/>
  </bookViews>
  <sheets>
    <sheet name="Hoja1" sheetId="1" r:id="rId1"/>
  </sheets>
  <externalReferences>
    <externalReference r:id="rId2"/>
  </externalReferences>
  <definedNames>
    <definedName name="_xlnm.Print_Area" localSheetId="0">Hoja1!$A$1:$Q$33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5" i="1" l="1"/>
  <c r="M95" i="1"/>
  <c r="L95" i="1"/>
  <c r="K95" i="1"/>
  <c r="I95" i="1"/>
  <c r="H95" i="1"/>
  <c r="N93" i="1"/>
  <c r="M93" i="1"/>
  <c r="L93" i="1"/>
  <c r="K93" i="1"/>
  <c r="I93" i="1"/>
  <c r="H93" i="1"/>
  <c r="N90" i="1"/>
  <c r="N97" i="1" s="1"/>
  <c r="M90" i="1"/>
  <c r="M97" i="1" s="1"/>
  <c r="L90" i="1"/>
  <c r="L97" i="1" s="1"/>
  <c r="L98" i="1" s="1"/>
  <c r="K90" i="1"/>
  <c r="K97" i="1" s="1"/>
  <c r="I90" i="1"/>
  <c r="I97" i="1" s="1"/>
  <c r="H90" i="1"/>
  <c r="H97" i="1" s="1"/>
  <c r="H98" i="1" s="1"/>
  <c r="N56" i="1"/>
  <c r="M56" i="1"/>
  <c r="L56" i="1"/>
  <c r="K56" i="1"/>
  <c r="I56" i="1"/>
  <c r="H56" i="1"/>
  <c r="H62" i="1" s="1"/>
  <c r="N54" i="1"/>
  <c r="M54" i="1"/>
  <c r="L54" i="1"/>
  <c r="K54" i="1"/>
  <c r="I54" i="1"/>
  <c r="H54" i="1"/>
  <c r="N52" i="1"/>
  <c r="N58" i="1" s="1"/>
  <c r="M52" i="1"/>
  <c r="M58" i="1" s="1"/>
  <c r="M59" i="1" s="1"/>
  <c r="L52" i="1"/>
  <c r="L58" i="1" s="1"/>
  <c r="K52" i="1"/>
  <c r="K58" i="1" s="1"/>
  <c r="I52" i="1"/>
  <c r="I58" i="1" s="1"/>
  <c r="I59" i="1" s="1"/>
  <c r="H52" i="1"/>
  <c r="H58" i="1" s="1"/>
  <c r="N46" i="1"/>
  <c r="M46" i="1"/>
  <c r="L46" i="1"/>
  <c r="K46" i="1"/>
  <c r="I46" i="1"/>
  <c r="H46" i="1"/>
  <c r="N44" i="1"/>
  <c r="M44" i="1"/>
  <c r="L44" i="1"/>
  <c r="K44" i="1"/>
  <c r="I44" i="1"/>
  <c r="H44" i="1"/>
  <c r="N42" i="1"/>
  <c r="N48" i="1" s="1"/>
  <c r="M42" i="1"/>
  <c r="M48" i="1" s="1"/>
  <c r="L42" i="1"/>
  <c r="L48" i="1" s="1"/>
  <c r="K42" i="1"/>
  <c r="K48" i="1" s="1"/>
  <c r="I42" i="1"/>
  <c r="I48" i="1" s="1"/>
  <c r="H42" i="1"/>
  <c r="H48" i="1" s="1"/>
  <c r="H38" i="1"/>
  <c r="H37" i="1"/>
  <c r="AI31" i="1"/>
  <c r="AH31" i="1"/>
  <c r="AG31" i="1"/>
  <c r="AF31" i="1"/>
  <c r="AC31" i="1"/>
  <c r="AB31" i="1"/>
  <c r="Y31" i="1"/>
  <c r="X31" i="1"/>
  <c r="W31" i="1"/>
  <c r="U31" i="1"/>
  <c r="N31" i="1"/>
  <c r="M31" i="1"/>
  <c r="L31" i="1"/>
  <c r="L59" i="1" s="1"/>
  <c r="K31" i="1"/>
  <c r="K98" i="1" s="1"/>
  <c r="I31" i="1"/>
  <c r="H31" i="1"/>
  <c r="H59" i="1" s="1"/>
  <c r="Q30" i="1"/>
  <c r="O30" i="1"/>
  <c r="J30" i="1"/>
  <c r="J29" i="1"/>
  <c r="Q29" i="1" s="1"/>
  <c r="J28" i="1"/>
  <c r="Q28" i="1" s="1"/>
  <c r="AA27" i="1"/>
  <c r="Z27" i="1"/>
  <c r="V27" i="1"/>
  <c r="U27" i="1"/>
  <c r="T27" i="1"/>
  <c r="S27" i="1"/>
  <c r="Q27" i="1"/>
  <c r="P27" i="1"/>
  <c r="O27" i="1"/>
  <c r="J27" i="1"/>
  <c r="AA26" i="1"/>
  <c r="Z26" i="1"/>
  <c r="V26" i="1"/>
  <c r="U26" i="1"/>
  <c r="T26" i="1"/>
  <c r="S26" i="1"/>
  <c r="Q26" i="1"/>
  <c r="P26" i="1"/>
  <c r="J26" i="1"/>
  <c r="O26" i="1" s="1"/>
  <c r="AA25" i="1"/>
  <c r="Z25" i="1"/>
  <c r="V25" i="1"/>
  <c r="U25" i="1"/>
  <c r="T25" i="1"/>
  <c r="S25" i="1"/>
  <c r="Q25" i="1"/>
  <c r="P25" i="1"/>
  <c r="O25" i="1"/>
  <c r="J25" i="1"/>
  <c r="AA24" i="1"/>
  <c r="Z24" i="1"/>
  <c r="V24" i="1"/>
  <c r="U24" i="1"/>
  <c r="T24" i="1"/>
  <c r="S24" i="1"/>
  <c r="Q24" i="1"/>
  <c r="P24" i="1"/>
  <c r="O24" i="1"/>
  <c r="J24" i="1"/>
  <c r="AA23" i="1"/>
  <c r="Z23" i="1"/>
  <c r="V23" i="1"/>
  <c r="U23" i="1"/>
  <c r="T23" i="1"/>
  <c r="S23" i="1"/>
  <c r="Q23" i="1"/>
  <c r="P23" i="1"/>
  <c r="O23" i="1"/>
  <c r="J23" i="1"/>
  <c r="AA22" i="1"/>
  <c r="Z22" i="1"/>
  <c r="V22" i="1"/>
  <c r="U22" i="1"/>
  <c r="T22" i="1"/>
  <c r="S22" i="1"/>
  <c r="Q22" i="1"/>
  <c r="P22" i="1"/>
  <c r="O22" i="1"/>
  <c r="J22" i="1"/>
  <c r="AA21" i="1"/>
  <c r="Z21" i="1"/>
  <c r="V21" i="1"/>
  <c r="U21" i="1"/>
  <c r="T21" i="1"/>
  <c r="S21" i="1"/>
  <c r="Q21" i="1"/>
  <c r="P21" i="1"/>
  <c r="O21" i="1"/>
  <c r="J21" i="1"/>
  <c r="AA20" i="1"/>
  <c r="Z20" i="1"/>
  <c r="V20" i="1"/>
  <c r="U20" i="1"/>
  <c r="T20" i="1"/>
  <c r="S20" i="1"/>
  <c r="Q20" i="1"/>
  <c r="P20" i="1"/>
  <c r="O20" i="1"/>
  <c r="J20" i="1"/>
  <c r="AA19" i="1"/>
  <c r="Z19" i="1"/>
  <c r="V19" i="1"/>
  <c r="U19" i="1"/>
  <c r="T19" i="1"/>
  <c r="S19" i="1"/>
  <c r="Q19" i="1"/>
  <c r="P19" i="1"/>
  <c r="O19" i="1"/>
  <c r="J19" i="1"/>
  <c r="AA18" i="1"/>
  <c r="Z18" i="1"/>
  <c r="V18" i="1"/>
  <c r="U18" i="1"/>
  <c r="T18" i="1"/>
  <c r="S18" i="1"/>
  <c r="Q18" i="1"/>
  <c r="P18" i="1"/>
  <c r="O18" i="1"/>
  <c r="J18" i="1"/>
  <c r="Q17" i="1"/>
  <c r="J17" i="1"/>
  <c r="O17" i="1" s="1"/>
  <c r="AA16" i="1"/>
  <c r="Z16" i="1"/>
  <c r="V16" i="1"/>
  <c r="U16" i="1"/>
  <c r="T16" i="1"/>
  <c r="S16" i="1"/>
  <c r="P16" i="1"/>
  <c r="J16" i="1"/>
  <c r="Q16" i="1" s="1"/>
  <c r="O15" i="1"/>
  <c r="J15" i="1"/>
  <c r="Q15" i="1" s="1"/>
  <c r="AA14" i="1"/>
  <c r="Z14" i="1"/>
  <c r="V14" i="1"/>
  <c r="U14" i="1"/>
  <c r="T14" i="1"/>
  <c r="S14" i="1"/>
  <c r="Q14" i="1"/>
  <c r="P14" i="1"/>
  <c r="O14" i="1"/>
  <c r="J14" i="1"/>
  <c r="J93" i="1" s="1"/>
  <c r="AA13" i="1"/>
  <c r="Z13" i="1"/>
  <c r="V13" i="1"/>
  <c r="U13" i="1"/>
  <c r="T13" i="1"/>
  <c r="S13" i="1"/>
  <c r="Q13" i="1"/>
  <c r="P13" i="1"/>
  <c r="O13" i="1"/>
  <c r="O90" i="1" s="1"/>
  <c r="J13" i="1"/>
  <c r="J90" i="1" s="1"/>
  <c r="AA12" i="1"/>
  <c r="Z12" i="1"/>
  <c r="V12" i="1"/>
  <c r="U12" i="1"/>
  <c r="T12" i="1"/>
  <c r="S12" i="1"/>
  <c r="Q12" i="1"/>
  <c r="P12" i="1"/>
  <c r="O12" i="1"/>
  <c r="J12" i="1"/>
  <c r="J56" i="1" s="1"/>
  <c r="AA11" i="1"/>
  <c r="Z11" i="1"/>
  <c r="V11" i="1"/>
  <c r="U11" i="1"/>
  <c r="T11" i="1"/>
  <c r="S11" i="1"/>
  <c r="Q11" i="1"/>
  <c r="P11" i="1"/>
  <c r="O11" i="1"/>
  <c r="O52" i="1" s="1"/>
  <c r="J11" i="1"/>
  <c r="J52" i="1" s="1"/>
  <c r="AA10" i="1"/>
  <c r="AA31" i="1" s="1"/>
  <c r="Z10" i="1"/>
  <c r="Z31" i="1" s="1"/>
  <c r="V10" i="1"/>
  <c r="V31" i="1" s="1"/>
  <c r="U10" i="1"/>
  <c r="T10" i="1"/>
  <c r="T31" i="1" s="1"/>
  <c r="S10" i="1"/>
  <c r="S31" i="1" s="1"/>
  <c r="Q10" i="1"/>
  <c r="P10" i="1"/>
  <c r="O10" i="1"/>
  <c r="O95" i="1" s="1"/>
  <c r="J10" i="1"/>
  <c r="J95" i="1" s="1"/>
  <c r="B3" i="1"/>
  <c r="J97" i="1" l="1"/>
  <c r="M98" i="1"/>
  <c r="I98" i="1"/>
  <c r="N98" i="1"/>
  <c r="O16" i="1"/>
  <c r="O31" i="1" s="1"/>
  <c r="O29" i="1"/>
  <c r="J42" i="1"/>
  <c r="J44" i="1"/>
  <c r="J46" i="1"/>
  <c r="J54" i="1"/>
  <c r="J58" i="1" s="1"/>
  <c r="N59" i="1"/>
  <c r="O28" i="1"/>
  <c r="O42" i="1"/>
  <c r="O44" i="1"/>
  <c r="O54" i="1"/>
  <c r="K59" i="1"/>
  <c r="J31" i="1"/>
  <c r="O98" i="1" l="1"/>
  <c r="O93" i="1"/>
  <c r="O97" i="1" s="1"/>
  <c r="O46" i="1"/>
  <c r="O48" i="1" s="1"/>
  <c r="J48" i="1"/>
  <c r="O56" i="1"/>
  <c r="O58" i="1" s="1"/>
  <c r="O59" i="1" s="1"/>
  <c r="J98" i="1"/>
  <c r="J59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<sst xmlns="http://schemas.openxmlformats.org/spreadsheetml/2006/main" count="131" uniqueCount="84">
  <si>
    <t>PROGRAMAS Y PROYECTOS DE INVERSIÓN</t>
  </si>
  <si>
    <t>Ente Público:</t>
  </si>
  <si>
    <t xml:space="preserve">UNIVERSIDAD TECNOLOGICA DE LEON 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</si>
  <si>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</si>
  <si>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</si>
  <si>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</si>
  <si>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</si>
  <si>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</si>
  <si>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</si>
  <si>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</si>
  <si>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</si>
  <si>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</si>
  <si>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</si>
  <si>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</si>
  <si>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</si>
  <si>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</si>
  <si>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</si>
  <si>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</si>
  <si>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</si>
  <si>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 xml:space="preserve">comprometido </t>
  </si>
  <si>
    <t xml:space="preserve">devengado </t>
  </si>
  <si>
    <t xml:space="preserve">ejercido </t>
  </si>
  <si>
    <t>pagado</t>
  </si>
  <si>
    <t xml:space="preserve">COMPROMETIDO </t>
  </si>
  <si>
    <t xml:space="preserve">DEVENGADO </t>
  </si>
  <si>
    <t xml:space="preserve">EJERCIDO </t>
  </si>
  <si>
    <t xml:space="preserve">OAGADO </t>
  </si>
  <si>
    <t>3 = (1 + 2 )</t>
  </si>
  <si>
    <t>6 = ( 3 - 5 )</t>
  </si>
  <si>
    <t>5/1</t>
  </si>
  <si>
    <t>5/3</t>
  </si>
  <si>
    <t xml:space="preserve">ADMINISTRACION DE LO </t>
  </si>
  <si>
    <t>G1034</t>
  </si>
  <si>
    <t>C0601</t>
  </si>
  <si>
    <t>OPERACIÓN DE LA PLANT</t>
  </si>
  <si>
    <t>G1146</t>
  </si>
  <si>
    <t>C0101</t>
  </si>
  <si>
    <t>G1154</t>
  </si>
  <si>
    <t xml:space="preserve">DIRECCION ESTRATEGICA </t>
  </si>
  <si>
    <t>G2025</t>
  </si>
  <si>
    <t xml:space="preserve">ADMINISTRACION E IM </t>
  </si>
  <si>
    <t>P0439</t>
  </si>
  <si>
    <t>C0201</t>
  </si>
  <si>
    <t xml:space="preserve">APOYO AL DESARROLLO DE LA MODALIDAD VIRTUAL </t>
  </si>
  <si>
    <t>P0439.0001</t>
  </si>
  <si>
    <t>APLICACION DE PLANES</t>
  </si>
  <si>
    <t>P0440</t>
  </si>
  <si>
    <t xml:space="preserve">APOYOS DE LA PROFESIONALIZACION </t>
  </si>
  <si>
    <t>P0441</t>
  </si>
  <si>
    <t>CAPACITACION Y CERT</t>
  </si>
  <si>
    <t>P0442</t>
  </si>
  <si>
    <t>CURSOS Y EVENTOS DE</t>
  </si>
  <si>
    <t>P0443</t>
  </si>
  <si>
    <t xml:space="preserve">GESTION DE CERTIFICACION </t>
  </si>
  <si>
    <t>P0445</t>
  </si>
  <si>
    <t xml:space="preserve">MANTENIMIENTO DE LA </t>
  </si>
  <si>
    <t>P0446</t>
  </si>
  <si>
    <t>OPERACIÓN DE SERVICIOS</t>
  </si>
  <si>
    <t>P0448</t>
  </si>
  <si>
    <t>C0301</t>
  </si>
  <si>
    <t xml:space="preserve">REALIZACION DE FOROS </t>
  </si>
  <si>
    <t>P0450</t>
  </si>
  <si>
    <t>PROFESIONALIZACION DE</t>
  </si>
  <si>
    <t>P2437</t>
  </si>
  <si>
    <t>ADMISNTRACION E IMP</t>
  </si>
  <si>
    <t>P2749</t>
  </si>
  <si>
    <t>C1102</t>
  </si>
  <si>
    <t xml:space="preserve">VINCULACION Y DIFUSION </t>
  </si>
  <si>
    <t>P2782</t>
  </si>
  <si>
    <t>CERTIFICACION DE COMPETENCIAS LABORALES DE LA UTL</t>
  </si>
  <si>
    <t>P2848</t>
  </si>
  <si>
    <t>VOCACIONAMIENTO CIENTÍFICO Y TECNOLÓGICO EN LA UTL</t>
  </si>
  <si>
    <t>P3017</t>
  </si>
  <si>
    <t>INFRAESTRUCTURA UTL CAMPUS LEÓN</t>
  </si>
  <si>
    <t>Q0592</t>
  </si>
  <si>
    <t>INFRAESTRUCTURA UTL CAMPUS ACAMBARO</t>
  </si>
  <si>
    <t>Q2880</t>
  </si>
  <si>
    <t>C1101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</si>
  <si>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</si>
  <si>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</si>
  <si>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</si>
  <si>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 xml:space="preserve">Rectora </t>
  </si>
  <si>
    <t>G0102</t>
  </si>
  <si>
    <t>P0447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</si>
</sst>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2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/>
    <xf numFmtId="0" fontId="3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/>
    <xf numFmtId="0" fontId="4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right" vertical="center" wrapText="1"/>
    </xf>
    <xf numFmtId="49" fontId="2" fillId="0" borderId="12" xfId="0" applyNumberFormat="1" applyFont="1" applyFill="1" applyBorder="1" applyAlignment="1">
      <alignment horizontal="right" vertical="center" wrapText="1"/>
    </xf>
    <xf numFmtId="4" fontId="0" fillId="0" borderId="5" xfId="0" applyNumberFormat="1" applyFill="1" applyBorder="1" applyAlignment="1">
      <alignment wrapText="1"/>
    </xf>
    <xf numFmtId="4" fontId="0" fillId="0" borderId="0" xfId="0" applyNumberFormat="1" applyFill="1"/>
    <xf numFmtId="4" fontId="2" fillId="0" borderId="5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0" fillId="0" borderId="5" xfId="0" applyNumberFormat="1" applyBorder="1"/>
    <xf numFmtId="4" fontId="2" fillId="0" borderId="12" xfId="0" applyNumberFormat="1" applyFont="1" applyFill="1" applyBorder="1" applyAlignment="1">
      <alignment horizontal="right" vertical="center" wrapText="1"/>
    </xf>
    <xf numFmtId="9" fontId="2" fillId="0" borderId="12" xfId="1" applyFont="1" applyFill="1" applyBorder="1"/>
    <xf numFmtId="4" fontId="2" fillId="0" borderId="0" xfId="0" applyNumberFormat="1" applyFont="1" applyFill="1"/>
    <xf numFmtId="4" fontId="0" fillId="0" borderId="0" xfId="0" applyNumberFormat="1" applyBorder="1"/>
    <xf numFmtId="0" fontId="2" fillId="0" borderId="12" xfId="0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>
      <alignment wrapText="1"/>
    </xf>
    <xf numFmtId="4" fontId="0" fillId="0" borderId="12" xfId="0" applyNumberFormat="1" applyBorder="1"/>
    <xf numFmtId="4" fontId="2" fillId="0" borderId="12" xfId="0" applyNumberFormat="1" applyFont="1" applyFill="1" applyBorder="1"/>
    <xf numFmtId="3" fontId="2" fillId="0" borderId="12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/>
    <xf numFmtId="4" fontId="2" fillId="0" borderId="0" xfId="0" applyNumberFormat="1" applyFont="1" applyFill="1" applyBorder="1"/>
    <xf numFmtId="4" fontId="2" fillId="0" borderId="15" xfId="0" applyNumberFormat="1" applyFont="1" applyFill="1" applyBorder="1" applyAlignment="1">
      <alignment horizontal="right" vertical="center" wrapText="1"/>
    </xf>
    <xf numFmtId="4" fontId="0" fillId="0" borderId="15" xfId="0" applyNumberFormat="1" applyBorder="1"/>
    <xf numFmtId="0" fontId="5" fillId="2" borderId="0" xfId="0" applyFont="1" applyFill="1"/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left" vertical="center" wrapText="1" indent="3"/>
    </xf>
    <xf numFmtId="0" fontId="5" fillId="2" borderId="8" xfId="0" applyFont="1" applyFill="1" applyBorder="1" applyAlignment="1">
      <alignment horizontal="left" vertical="center" wrapText="1" indent="3"/>
    </xf>
    <xf numFmtId="0" fontId="5" fillId="2" borderId="15" xfId="0" applyFont="1" applyFill="1" applyBorder="1" applyAlignment="1">
      <alignment horizontal="right"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" fontId="5" fillId="2" borderId="15" xfId="0" applyNumberFormat="1" applyFont="1" applyFill="1" applyBorder="1" applyAlignment="1">
      <alignment horizontal="right" vertical="center" wrapText="1"/>
    </xf>
    <xf numFmtId="9" fontId="5" fillId="2" borderId="6" xfId="1" applyFont="1" applyFill="1" applyBorder="1" applyAlignment="1">
      <alignment horizontal="center"/>
    </xf>
    <xf numFmtId="9" fontId="5" fillId="2" borderId="8" xfId="1" applyFont="1" applyFill="1" applyBorder="1" applyAlignment="1">
      <alignment horizontal="center"/>
    </xf>
    <xf numFmtId="4" fontId="5" fillId="0" borderId="0" xfId="0" applyNumberFormat="1" applyFont="1"/>
    <xf numFmtId="0" fontId="5" fillId="0" borderId="0" xfId="0" applyFont="1"/>
    <xf numFmtId="4" fontId="2" fillId="2" borderId="0" xfId="0" applyNumberFormat="1" applyFont="1" applyFill="1"/>
    <xf numFmtId="0" fontId="6" fillId="2" borderId="0" xfId="0" applyFont="1" applyFill="1"/>
    <xf numFmtId="4" fontId="2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AppData/Local/Microsoft/Windows/INetCache/Content.Outlook/U29QYAD5/estados%20programaticos%20Diciembre%20%202018%20(NACHO%20IR)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rog"/>
      <sheetName val="PyPI"/>
      <sheetName val="IR"/>
      <sheetName val="Hoja1"/>
      <sheetName val="Hoja2"/>
      <sheetName val="Hoja3"/>
    </sheetNames>
    <sheetDataSet>
      <sheetData sheetId="0">
        <row r="3">
          <cell r="B3" t="str">
            <v>Del 1 de Enero al 31 de Diciembre de 2018</v>
          </cell>
        </row>
        <row r="47">
          <cell r="G47" t="str">
            <v xml:space="preserve">José de Jesús Madrigal Garcia </v>
          </cell>
        </row>
        <row r="48">
          <cell r="G48" t="str">
            <v xml:space="preserve">Encargado de la Dirección Administración y Finanzas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99"/>
  <sheetViews>
    <sheetView tabSelected="1" workbookViewId="0">
      <selection activeCell="F9" sqref="F9"/>
    </sheetView>
  </sheetViews>
  <sheetFormatPr baseColWidth="10" defaultRowHeight="12.75" x14ac:dyDescent="0.2"/>
  <cols>
    <col min="1" max="1" width="2.140625" style="1" customWidth="1"/>
    <col min="2" max="3" width="3.7109375" style="3" customWidth="1"/>
    <col min="4" max="4" width="50.140625" style="3" customWidth="1"/>
    <col min="5" max="5" width="11" style="3" customWidth="1"/>
    <col min="6" max="6" width="50.7109375" style="3" customWidth="1"/>
    <col min="7" max="7" width="14.5703125" style="3" customWidth="1"/>
    <col min="8" max="8" width="14.7109375" style="3" customWidth="1"/>
    <col min="9" max="9" width="14.5703125" style="3" customWidth="1"/>
    <col min="10" max="10" width="14.85546875" style="3" customWidth="1"/>
    <col min="11" max="11" width="16.7109375" style="3" customWidth="1"/>
    <col min="12" max="12" width="15" style="3" customWidth="1"/>
    <col min="13" max="13" width="16.42578125" style="3" customWidth="1"/>
    <col min="14" max="14" width="14.28515625" style="3" customWidth="1"/>
    <col min="15" max="15" width="14.42578125" style="3" customWidth="1"/>
    <col min="16" max="16" width="14.5703125" style="1" customWidth="1"/>
    <col min="17" max="17" width="14" style="3" customWidth="1"/>
    <col min="18" max="18" width="12.7109375" style="3" customWidth="1"/>
    <col min="19" max="19" width="13.7109375" style="3" hidden="1" customWidth="1"/>
    <col min="20" max="20" width="14.85546875" style="3" hidden="1" customWidth="1"/>
    <col min="21" max="21" width="13.85546875" style="3" hidden="1" customWidth="1"/>
    <col min="22" max="22" width="14.42578125" style="3" hidden="1" customWidth="1"/>
    <col min="23" max="23" width="13.7109375" style="3" hidden="1" customWidth="1"/>
    <col min="24" max="24" width="14.42578125" style="3" hidden="1" customWidth="1"/>
    <col min="25" max="25" width="14.7109375" style="3" hidden="1" customWidth="1"/>
    <col min="26" max="26" width="15.5703125" style="3" hidden="1" customWidth="1"/>
    <col min="27" max="27" width="13.85546875" style="3" hidden="1" customWidth="1"/>
    <col min="28" max="28" width="16" style="3" hidden="1" customWidth="1"/>
    <col min="29" max="29" width="24.5703125" style="3" hidden="1" customWidth="1"/>
    <col min="30" max="30" width="12.7109375" style="3" hidden="1" customWidth="1"/>
    <col min="31" max="31" width="0" style="3" hidden="1" customWidth="1"/>
    <col min="32" max="32" width="15.5703125" style="3" hidden="1" customWidth="1"/>
    <col min="33" max="33" width="14.85546875" style="3" hidden="1" customWidth="1"/>
    <col min="34" max="34" width="14.42578125" style="3" hidden="1" customWidth="1"/>
    <col min="35" max="35" width="14.28515625" style="3" hidden="1" customWidth="1"/>
    <col min="36" max="36" width="0" style="3" hidden="1" customWidth="1"/>
    <col min="37" max="16384" width="11.42578125" style="3"/>
  </cols>
  <sheetData>
    <row r="1" spans="2:35" ht="24.7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35" ht="12.75" customHeight="1" x14ac:dyDescent="0.2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35" ht="20.25" customHeight="1" x14ac:dyDescent="0.2">
      <c r="B3" s="2" t="str">
        <f>+[1]CProg!B3</f>
        <v>Del 1 de Enero al 31 de Diciembre de 2018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5" s="1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35" s="1" customFormat="1" ht="24" customHeight="1" x14ac:dyDescent="0.2">
      <c r="D5" s="5" t="s">
        <v>1</v>
      </c>
      <c r="E5" s="6" t="s">
        <v>2</v>
      </c>
      <c r="F5" s="6"/>
      <c r="G5" s="7"/>
      <c r="H5" s="8"/>
      <c r="I5" s="8"/>
      <c r="J5" s="8"/>
      <c r="K5" s="8"/>
      <c r="L5" s="9"/>
      <c r="M5" s="9"/>
      <c r="N5" s="10"/>
      <c r="O5" s="4"/>
    </row>
    <row r="6" spans="2:35" s="1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35" ht="15" customHeight="1" x14ac:dyDescent="0.2">
      <c r="B7" s="11" t="s">
        <v>3</v>
      </c>
      <c r="C7" s="12"/>
      <c r="D7" s="13"/>
      <c r="E7" s="14" t="s">
        <v>4</v>
      </c>
      <c r="F7" s="15"/>
      <c r="G7" s="14" t="s">
        <v>5</v>
      </c>
      <c r="H7" s="16" t="s">
        <v>6</v>
      </c>
      <c r="I7" s="17"/>
      <c r="J7" s="17"/>
      <c r="K7" s="17"/>
      <c r="L7" s="17"/>
      <c r="M7" s="17"/>
      <c r="N7" s="18"/>
      <c r="O7" s="19" t="s">
        <v>7</v>
      </c>
      <c r="P7" s="20" t="s">
        <v>8</v>
      </c>
      <c r="Q7" s="21"/>
    </row>
    <row r="8" spans="2:35" ht="25.5" x14ac:dyDescent="0.2">
      <c r="B8" s="22"/>
      <c r="C8" s="23"/>
      <c r="D8" s="24"/>
      <c r="E8" s="25"/>
      <c r="F8" s="26" t="s">
        <v>9</v>
      </c>
      <c r="G8" s="25"/>
      <c r="H8" s="27" t="s">
        <v>10</v>
      </c>
      <c r="I8" s="27" t="s">
        <v>11</v>
      </c>
      <c r="J8" s="27" t="s">
        <v>12</v>
      </c>
      <c r="K8" s="27" t="s">
        <v>13</v>
      </c>
      <c r="L8" s="27" t="s">
        <v>14</v>
      </c>
      <c r="M8" s="27" t="s">
        <v>15</v>
      </c>
      <c r="N8" s="27" t="s">
        <v>16</v>
      </c>
      <c r="O8" s="19"/>
      <c r="P8" s="28" t="s">
        <v>17</v>
      </c>
      <c r="Q8" s="28" t="s">
        <v>18</v>
      </c>
      <c r="S8" s="3" t="s">
        <v>19</v>
      </c>
      <c r="W8" s="3" t="s">
        <v>20</v>
      </c>
      <c r="X8" s="3" t="s">
        <v>21</v>
      </c>
      <c r="Y8" s="3" t="s">
        <v>22</v>
      </c>
      <c r="Z8" s="3" t="s">
        <v>23</v>
      </c>
      <c r="AA8" s="3" t="s">
        <v>24</v>
      </c>
      <c r="AB8" s="3" t="s">
        <v>25</v>
      </c>
      <c r="AC8" s="3" t="s">
        <v>26</v>
      </c>
    </row>
    <row r="9" spans="2:35" ht="15.75" customHeight="1" x14ac:dyDescent="0.2">
      <c r="B9" s="29"/>
      <c r="C9" s="30"/>
      <c r="D9" s="31"/>
      <c r="E9" s="32"/>
      <c r="F9" s="33"/>
      <c r="G9" s="32"/>
      <c r="H9" s="27">
        <v>1</v>
      </c>
      <c r="I9" s="27">
        <v>2</v>
      </c>
      <c r="J9" s="15" t="s">
        <v>27</v>
      </c>
      <c r="K9" s="27">
        <v>4</v>
      </c>
      <c r="L9" s="27">
        <v>5</v>
      </c>
      <c r="M9" s="27">
        <v>6</v>
      </c>
      <c r="N9" s="27">
        <v>7</v>
      </c>
      <c r="O9" s="27" t="s">
        <v>28</v>
      </c>
      <c r="P9" s="34" t="s">
        <v>29</v>
      </c>
      <c r="Q9" s="34" t="s">
        <v>30</v>
      </c>
      <c r="AF9" s="3">
        <v>1</v>
      </c>
      <c r="AG9" s="3">
        <v>2</v>
      </c>
    </row>
    <row r="10" spans="2:35" s="35" customFormat="1" ht="15" x14ac:dyDescent="0.25">
      <c r="B10" s="36"/>
      <c r="C10" s="37"/>
      <c r="D10" s="38" t="s">
        <v>31</v>
      </c>
      <c r="E10" s="39" t="s">
        <v>32</v>
      </c>
      <c r="F10" s="38" t="s">
        <v>31</v>
      </c>
      <c r="G10" s="40" t="s">
        <v>33</v>
      </c>
      <c r="H10" s="41">
        <v>35710335.93</v>
      </c>
      <c r="I10" s="42">
        <v>12359278.09</v>
      </c>
      <c r="J10" s="43">
        <f>+H10+I10</f>
        <v>48069614.019999996</v>
      </c>
      <c r="K10" s="44">
        <v>45623786.119999997</v>
      </c>
      <c r="L10" s="45">
        <v>45623786.119999997</v>
      </c>
      <c r="M10" s="44">
        <v>45623786.119999997</v>
      </c>
      <c r="N10" s="45">
        <v>44681743.920000002</v>
      </c>
      <c r="O10" s="46">
        <f>+J10-L10</f>
        <v>2445827.8999999985</v>
      </c>
      <c r="P10" s="47">
        <f>+L10/H10</f>
        <v>1.2776073070114073</v>
      </c>
      <c r="Q10" s="47">
        <f>L10/J10</f>
        <v>0.94911904433053318</v>
      </c>
      <c r="R10" s="48"/>
      <c r="S10" s="48">
        <f>+N10</f>
        <v>44681743.920000002</v>
      </c>
      <c r="T10" s="48">
        <f>+L10+M10</f>
        <v>91247572.239999995</v>
      </c>
      <c r="U10" s="48">
        <f>+L10+M10</f>
        <v>91247572.239999995</v>
      </c>
      <c r="V10" s="48">
        <f>+M10</f>
        <v>45623786.119999997</v>
      </c>
      <c r="W10" s="35">
        <v>20771463.530000001</v>
      </c>
      <c r="X10" s="35">
        <v>20771463.530000001</v>
      </c>
      <c r="Y10" s="48">
        <v>20557319.620000001</v>
      </c>
      <c r="Z10" s="44">
        <f>+K10+L10+N10</f>
        <v>135929316.16</v>
      </c>
      <c r="AA10" s="49">
        <f>+L10+N10</f>
        <v>90305530.039999992</v>
      </c>
      <c r="AB10" s="48">
        <v>2369572.52</v>
      </c>
      <c r="AC10" s="48">
        <v>2009411.42</v>
      </c>
      <c r="AF10" s="35">
        <v>26164039.920000002</v>
      </c>
      <c r="AG10" s="35">
        <v>12306311.529999999</v>
      </c>
      <c r="AH10" s="35">
        <v>12306311.529999999</v>
      </c>
      <c r="AI10" s="35">
        <v>11158253.18</v>
      </c>
    </row>
    <row r="11" spans="2:35" s="35" customFormat="1" ht="12.75" customHeight="1" x14ac:dyDescent="0.25">
      <c r="B11" s="36"/>
      <c r="C11" s="37"/>
      <c r="D11" s="38" t="s">
        <v>34</v>
      </c>
      <c r="E11" s="39" t="s">
        <v>35</v>
      </c>
      <c r="F11" s="38" t="s">
        <v>34</v>
      </c>
      <c r="G11" s="50" t="s">
        <v>36</v>
      </c>
      <c r="H11" s="51">
        <v>1259160.8600000001</v>
      </c>
      <c r="I11" s="42">
        <v>1037431.7999999999</v>
      </c>
      <c r="J11" s="46">
        <f t="shared" ref="J11:J29" si="0">+H11+I11</f>
        <v>2296592.66</v>
      </c>
      <c r="K11" s="44">
        <v>2265726.66</v>
      </c>
      <c r="L11" s="52">
        <v>2265726.66</v>
      </c>
      <c r="M11" s="44">
        <v>2265726.66</v>
      </c>
      <c r="N11" s="52">
        <v>2132442.66</v>
      </c>
      <c r="O11" s="46">
        <f t="shared" ref="O11:O30" si="1">+J11-L11</f>
        <v>30866</v>
      </c>
      <c r="P11" s="47">
        <f t="shared" ref="P11:P27" si="2">L11/H11</f>
        <v>1.7993941298334193</v>
      </c>
      <c r="Q11" s="47">
        <f t="shared" ref="Q11:Q27" si="3">L11/J11</f>
        <v>0.98656008941524698</v>
      </c>
      <c r="R11" s="48"/>
      <c r="S11" s="48">
        <f t="shared" ref="S11:S27" si="4">+N11</f>
        <v>2132442.66</v>
      </c>
      <c r="T11" s="48">
        <f t="shared" ref="T11:T27" si="5">+L11+M11</f>
        <v>4531453.32</v>
      </c>
      <c r="U11" s="48">
        <f t="shared" ref="U11:U27" si="6">+L11+M11</f>
        <v>4531453.32</v>
      </c>
      <c r="V11" s="48">
        <f t="shared" ref="V11:V27" si="7">+M11</f>
        <v>2265726.66</v>
      </c>
      <c r="W11" s="35">
        <v>13224420.92</v>
      </c>
      <c r="X11" s="35">
        <v>13224420.92</v>
      </c>
      <c r="Y11" s="53">
        <v>13212914.82</v>
      </c>
      <c r="Z11" s="44">
        <f t="shared" ref="Z11:Z27" si="8">+K11+L11+N11</f>
        <v>6663895.9800000004</v>
      </c>
      <c r="AA11" s="49">
        <f t="shared" ref="AA11:AA27" si="9">+L11+N11</f>
        <v>4398169.32</v>
      </c>
      <c r="AB11" s="48">
        <v>201111.72</v>
      </c>
      <c r="AC11" s="48">
        <v>201111.72</v>
      </c>
      <c r="AF11" s="35">
        <v>748607.09</v>
      </c>
      <c r="AG11" s="35">
        <v>725776.75999999989</v>
      </c>
      <c r="AH11" s="35">
        <v>725776.75999999989</v>
      </c>
      <c r="AI11" s="35">
        <v>721936.32</v>
      </c>
    </row>
    <row r="12" spans="2:35" s="35" customFormat="1" ht="15" x14ac:dyDescent="0.25">
      <c r="B12" s="36"/>
      <c r="C12" s="37"/>
      <c r="D12" s="38" t="s">
        <v>31</v>
      </c>
      <c r="E12" s="39" t="s">
        <v>37</v>
      </c>
      <c r="F12" s="38" t="s">
        <v>31</v>
      </c>
      <c r="G12" s="54" t="s">
        <v>36</v>
      </c>
      <c r="H12" s="51">
        <v>9215578.4800000004</v>
      </c>
      <c r="I12" s="42">
        <v>18065387.960000001</v>
      </c>
      <c r="J12" s="46">
        <f t="shared" si="0"/>
        <v>27280966.440000001</v>
      </c>
      <c r="K12" s="44">
        <v>16848799.719999999</v>
      </c>
      <c r="L12" s="52">
        <v>16848799.719999999</v>
      </c>
      <c r="M12" s="44">
        <v>16848799.719999999</v>
      </c>
      <c r="N12" s="52">
        <v>12990059.689999999</v>
      </c>
      <c r="O12" s="46">
        <f t="shared" si="1"/>
        <v>10432166.720000003</v>
      </c>
      <c r="P12" s="47">
        <f t="shared" si="2"/>
        <v>1.8282953974691774</v>
      </c>
      <c r="Q12" s="47">
        <f t="shared" si="3"/>
        <v>0.61760274354855293</v>
      </c>
      <c r="R12" s="48"/>
      <c r="S12" s="48">
        <f t="shared" si="4"/>
        <v>12990059.689999999</v>
      </c>
      <c r="T12" s="48">
        <f t="shared" si="5"/>
        <v>33697599.439999998</v>
      </c>
      <c r="U12" s="48">
        <f t="shared" si="6"/>
        <v>33697599.439999998</v>
      </c>
      <c r="V12" s="48">
        <f t="shared" si="7"/>
        <v>16848799.719999999</v>
      </c>
      <c r="W12" s="35">
        <v>49493967.280000001</v>
      </c>
      <c r="X12" s="35">
        <v>49493967.280000001</v>
      </c>
      <c r="Y12" s="53">
        <v>48781949.390000001</v>
      </c>
      <c r="Z12" s="44">
        <f t="shared" si="8"/>
        <v>46687659.129999995</v>
      </c>
      <c r="AA12" s="49">
        <f t="shared" si="9"/>
        <v>29838859.409999996</v>
      </c>
      <c r="AB12" s="48">
        <v>510225.66</v>
      </c>
      <c r="AC12" s="48">
        <v>510225.66</v>
      </c>
      <c r="AF12" s="35">
        <v>7630670.4500000002</v>
      </c>
      <c r="AG12" s="35">
        <v>4111052.11</v>
      </c>
      <c r="AH12" s="35">
        <v>4111052.11</v>
      </c>
      <c r="AI12" s="35">
        <v>4093322.31</v>
      </c>
    </row>
    <row r="13" spans="2:35" s="35" customFormat="1" ht="15" x14ac:dyDescent="0.25">
      <c r="B13" s="36"/>
      <c r="C13" s="37"/>
      <c r="D13" s="38" t="s">
        <v>38</v>
      </c>
      <c r="E13" s="39" t="s">
        <v>39</v>
      </c>
      <c r="F13" s="38" t="s">
        <v>38</v>
      </c>
      <c r="G13" s="50" t="s">
        <v>36</v>
      </c>
      <c r="H13" s="51">
        <v>2408644.2799999998</v>
      </c>
      <c r="I13" s="42">
        <v>2991156.23</v>
      </c>
      <c r="J13" s="46">
        <f t="shared" si="0"/>
        <v>5399800.5099999998</v>
      </c>
      <c r="K13" s="44">
        <v>5399800.5099999998</v>
      </c>
      <c r="L13" s="52">
        <v>5399800.5099999998</v>
      </c>
      <c r="M13" s="44">
        <v>5399800.5099999998</v>
      </c>
      <c r="N13" s="55">
        <v>5371520.5099999998</v>
      </c>
      <c r="O13" s="46">
        <f t="shared" si="1"/>
        <v>0</v>
      </c>
      <c r="P13" s="47">
        <f t="shared" si="2"/>
        <v>2.2418422491178318</v>
      </c>
      <c r="Q13" s="47">
        <f t="shared" si="3"/>
        <v>1</v>
      </c>
      <c r="R13" s="48"/>
      <c r="S13" s="48">
        <f t="shared" si="4"/>
        <v>5371520.5099999998</v>
      </c>
      <c r="T13" s="48">
        <f t="shared" si="5"/>
        <v>10799601.02</v>
      </c>
      <c r="U13" s="48">
        <f t="shared" si="6"/>
        <v>10799601.02</v>
      </c>
      <c r="V13" s="48">
        <f t="shared" si="7"/>
        <v>5399800.5099999998</v>
      </c>
      <c r="W13" s="35">
        <v>50700438.890000001</v>
      </c>
      <c r="X13" s="35">
        <v>50700438.890000001</v>
      </c>
      <c r="Y13" s="53">
        <v>50700438.890000001</v>
      </c>
      <c r="Z13" s="44">
        <f t="shared" si="8"/>
        <v>16171121.529999999</v>
      </c>
      <c r="AA13" s="49">
        <f t="shared" si="9"/>
        <v>10771321.02</v>
      </c>
      <c r="AB13" s="48">
        <v>591074.37</v>
      </c>
      <c r="AC13" s="48">
        <v>591074.37</v>
      </c>
      <c r="AF13" s="35">
        <v>2497532.88</v>
      </c>
      <c r="AG13" s="35">
        <v>2226570.3200000003</v>
      </c>
      <c r="AH13" s="35">
        <v>2226570.3200000003</v>
      </c>
      <c r="AI13" s="35">
        <v>2191428.7200000002</v>
      </c>
    </row>
    <row r="14" spans="2:35" s="35" customFormat="1" ht="15" x14ac:dyDescent="0.25">
      <c r="B14" s="36"/>
      <c r="C14" s="37"/>
      <c r="D14" s="38" t="s">
        <v>40</v>
      </c>
      <c r="E14" s="39" t="s">
        <v>41</v>
      </c>
      <c r="F14" s="38" t="s">
        <v>40</v>
      </c>
      <c r="G14" s="50" t="s">
        <v>42</v>
      </c>
      <c r="H14" s="51">
        <v>48296161.829999998</v>
      </c>
      <c r="I14" s="42">
        <v>47812600.630000003</v>
      </c>
      <c r="J14" s="46">
        <f t="shared" si="0"/>
        <v>96108762.460000008</v>
      </c>
      <c r="K14" s="44">
        <v>88505286.340000004</v>
      </c>
      <c r="L14" s="52">
        <v>88505286.340000004</v>
      </c>
      <c r="M14" s="44">
        <v>88505286.340000004</v>
      </c>
      <c r="N14" s="52">
        <v>86648653.980000004</v>
      </c>
      <c r="O14" s="46">
        <f t="shared" si="1"/>
        <v>7603476.1200000048</v>
      </c>
      <c r="P14" s="47">
        <f t="shared" si="2"/>
        <v>1.832553208918217</v>
      </c>
      <c r="Q14" s="47">
        <f t="shared" si="3"/>
        <v>0.92088675449166735</v>
      </c>
      <c r="R14" s="48"/>
      <c r="S14" s="48">
        <f t="shared" si="4"/>
        <v>86648653.980000004</v>
      </c>
      <c r="T14" s="48">
        <f t="shared" si="5"/>
        <v>177010572.68000001</v>
      </c>
      <c r="U14" s="48">
        <f t="shared" si="6"/>
        <v>177010572.68000001</v>
      </c>
      <c r="V14" s="48">
        <f t="shared" si="7"/>
        <v>88505286.340000004</v>
      </c>
      <c r="W14" s="35">
        <v>3943868.57</v>
      </c>
      <c r="X14" s="35">
        <v>3943868.57</v>
      </c>
      <c r="Y14" s="53">
        <v>3895757.11</v>
      </c>
      <c r="Z14" s="44">
        <f t="shared" si="8"/>
        <v>263659226.66000003</v>
      </c>
      <c r="AA14" s="49">
        <f t="shared" si="9"/>
        <v>175153940.31999999</v>
      </c>
      <c r="AB14" s="48">
        <v>9578478.1099999994</v>
      </c>
      <c r="AC14" s="48">
        <v>9578478.1099999994</v>
      </c>
      <c r="AF14" s="35">
        <v>41888586.5</v>
      </c>
      <c r="AG14" s="35">
        <v>38618170.409999996</v>
      </c>
      <c r="AH14" s="35">
        <v>38618170.409999996</v>
      </c>
      <c r="AI14" s="35">
        <v>38434042.719999999</v>
      </c>
    </row>
    <row r="15" spans="2:35" s="35" customFormat="1" ht="13.5" customHeight="1" x14ac:dyDescent="0.25">
      <c r="B15" s="36"/>
      <c r="C15" s="37"/>
      <c r="D15" s="38" t="s">
        <v>43</v>
      </c>
      <c r="E15" s="39" t="s">
        <v>44</v>
      </c>
      <c r="F15" s="38" t="s">
        <v>43</v>
      </c>
      <c r="G15" s="50" t="s">
        <v>42</v>
      </c>
      <c r="H15" s="51">
        <v>0</v>
      </c>
      <c r="I15" s="42">
        <v>42195.23</v>
      </c>
      <c r="J15" s="46">
        <f t="shared" si="0"/>
        <v>42195.23</v>
      </c>
      <c r="K15" s="44">
        <v>37091</v>
      </c>
      <c r="L15" s="52">
        <v>37091</v>
      </c>
      <c r="M15" s="44">
        <v>37091</v>
      </c>
      <c r="N15" s="52">
        <v>37091</v>
      </c>
      <c r="O15" s="46">
        <f t="shared" si="1"/>
        <v>5104.2300000000032</v>
      </c>
      <c r="P15" s="47">
        <v>0</v>
      </c>
      <c r="Q15" s="47">
        <f t="shared" si="3"/>
        <v>0.87903300918136951</v>
      </c>
      <c r="R15" s="48"/>
      <c r="S15" s="48"/>
      <c r="T15" s="48"/>
      <c r="U15" s="48"/>
      <c r="V15" s="48"/>
      <c r="Y15" s="53"/>
      <c r="Z15" s="44"/>
      <c r="AA15" s="49"/>
      <c r="AB15" s="48"/>
      <c r="AC15" s="48"/>
    </row>
    <row r="16" spans="2:35" s="35" customFormat="1" ht="15" x14ac:dyDescent="0.25">
      <c r="B16" s="36"/>
      <c r="C16" s="37"/>
      <c r="D16" s="38" t="s">
        <v>45</v>
      </c>
      <c r="E16" s="39" t="s">
        <v>46</v>
      </c>
      <c r="F16" s="38" t="s">
        <v>45</v>
      </c>
      <c r="G16" s="50" t="s">
        <v>42</v>
      </c>
      <c r="H16" s="51">
        <v>598931.1</v>
      </c>
      <c r="I16" s="42">
        <v>668073.36</v>
      </c>
      <c r="J16" s="46">
        <f t="shared" si="0"/>
        <v>1267004.46</v>
      </c>
      <c r="K16" s="44">
        <v>1267004.46</v>
      </c>
      <c r="L16" s="52">
        <v>1267004.46</v>
      </c>
      <c r="M16" s="44">
        <v>1267004.46</v>
      </c>
      <c r="N16" s="52">
        <v>1263005.81</v>
      </c>
      <c r="O16" s="46">
        <f t="shared" si="1"/>
        <v>0</v>
      </c>
      <c r="P16" s="47">
        <f t="shared" si="2"/>
        <v>2.115442761279219</v>
      </c>
      <c r="Q16" s="47">
        <f t="shared" si="3"/>
        <v>1</v>
      </c>
      <c r="R16" s="48"/>
      <c r="S16" s="48">
        <f t="shared" si="4"/>
        <v>1263005.81</v>
      </c>
      <c r="T16" s="48">
        <f t="shared" si="5"/>
        <v>2534008.92</v>
      </c>
      <c r="U16" s="48">
        <f t="shared" si="6"/>
        <v>2534008.92</v>
      </c>
      <c r="V16" s="48">
        <f t="shared" si="7"/>
        <v>1267004.46</v>
      </c>
      <c r="W16" s="35">
        <v>1214596.18</v>
      </c>
      <c r="X16" s="35">
        <v>1214596.18</v>
      </c>
      <c r="Y16" s="53">
        <v>1214041.47</v>
      </c>
      <c r="Z16" s="44">
        <f t="shared" si="8"/>
        <v>3797014.73</v>
      </c>
      <c r="AA16" s="49">
        <f t="shared" si="9"/>
        <v>2530010.27</v>
      </c>
      <c r="AB16" s="48">
        <v>187187.11</v>
      </c>
      <c r="AC16" s="48">
        <v>187187.11</v>
      </c>
      <c r="AF16" s="35">
        <v>671552.06</v>
      </c>
      <c r="AG16" s="35">
        <v>654797.79999999993</v>
      </c>
      <c r="AH16" s="35">
        <v>654797.79999999993</v>
      </c>
      <c r="AI16" s="35">
        <v>646499.85</v>
      </c>
    </row>
    <row r="17" spans="1:35" s="35" customFormat="1" ht="15" x14ac:dyDescent="0.25">
      <c r="B17" s="36"/>
      <c r="C17" s="37"/>
      <c r="D17" s="38" t="s">
        <v>47</v>
      </c>
      <c r="E17" s="39" t="s">
        <v>48</v>
      </c>
      <c r="F17" s="38" t="s">
        <v>47</v>
      </c>
      <c r="G17" s="50" t="s">
        <v>42</v>
      </c>
      <c r="H17" s="51">
        <v>0</v>
      </c>
      <c r="I17" s="42">
        <v>1473500</v>
      </c>
      <c r="J17" s="46">
        <f t="shared" si="0"/>
        <v>1473500</v>
      </c>
      <c r="K17" s="44">
        <v>6983.2</v>
      </c>
      <c r="L17" s="52">
        <v>6983.2</v>
      </c>
      <c r="M17" s="44">
        <v>6983.2</v>
      </c>
      <c r="N17" s="52">
        <v>6983.2</v>
      </c>
      <c r="O17" s="46">
        <f t="shared" si="1"/>
        <v>1466516.8</v>
      </c>
      <c r="P17" s="47">
        <v>0</v>
      </c>
      <c r="Q17" s="47">
        <f t="shared" si="3"/>
        <v>4.7391923990498814E-3</v>
      </c>
      <c r="R17" s="48"/>
      <c r="S17" s="48"/>
      <c r="T17" s="48"/>
      <c r="U17" s="48"/>
      <c r="V17" s="48"/>
      <c r="Y17" s="53"/>
      <c r="Z17" s="44"/>
      <c r="AA17" s="49"/>
      <c r="AB17" s="48"/>
      <c r="AC17" s="48"/>
    </row>
    <row r="18" spans="1:35" s="35" customFormat="1" ht="15" x14ac:dyDescent="0.25">
      <c r="B18" s="36"/>
      <c r="C18" s="37"/>
      <c r="D18" s="38" t="s">
        <v>49</v>
      </c>
      <c r="E18" s="39" t="s">
        <v>50</v>
      </c>
      <c r="F18" s="38" t="s">
        <v>49</v>
      </c>
      <c r="G18" s="50" t="s">
        <v>42</v>
      </c>
      <c r="H18" s="51">
        <v>14593313.279999999</v>
      </c>
      <c r="I18" s="42">
        <v>14180073.450000001</v>
      </c>
      <c r="J18" s="46">
        <f t="shared" si="0"/>
        <v>28773386.73</v>
      </c>
      <c r="K18" s="44">
        <v>28773386.73</v>
      </c>
      <c r="L18" s="52">
        <v>28773386.73</v>
      </c>
      <c r="M18" s="44">
        <v>28773386.73</v>
      </c>
      <c r="N18" s="52">
        <v>28447334.190000001</v>
      </c>
      <c r="O18" s="46">
        <f t="shared" si="1"/>
        <v>0</v>
      </c>
      <c r="P18" s="47">
        <f t="shared" si="2"/>
        <v>1.9716829329932675</v>
      </c>
      <c r="Q18" s="47">
        <f t="shared" si="3"/>
        <v>1</v>
      </c>
      <c r="R18" s="48"/>
      <c r="S18" s="48">
        <f t="shared" si="4"/>
        <v>28447334.190000001</v>
      </c>
      <c r="T18" s="48">
        <f t="shared" si="5"/>
        <v>57546773.460000001</v>
      </c>
      <c r="U18" s="48">
        <f t="shared" si="6"/>
        <v>57546773.460000001</v>
      </c>
      <c r="V18" s="48">
        <f t="shared" si="7"/>
        <v>28773386.73</v>
      </c>
      <c r="Y18" s="53"/>
      <c r="Z18" s="44">
        <f t="shared" si="8"/>
        <v>85994107.650000006</v>
      </c>
      <c r="AA18" s="49">
        <f t="shared" si="9"/>
        <v>57220720.920000002</v>
      </c>
      <c r="AB18" s="48">
        <v>3329294.49</v>
      </c>
      <c r="AC18" s="48">
        <v>3329294.49</v>
      </c>
      <c r="AF18" s="35">
        <v>13486523.74</v>
      </c>
      <c r="AG18" s="35">
        <v>12853983.649999999</v>
      </c>
      <c r="AH18" s="35">
        <v>12853983.649999999</v>
      </c>
      <c r="AI18" s="35">
        <v>12831714.529999999</v>
      </c>
    </row>
    <row r="19" spans="1:35" s="35" customFormat="1" ht="15" x14ac:dyDescent="0.25">
      <c r="B19" s="36"/>
      <c r="C19" s="37"/>
      <c r="D19" s="38" t="s">
        <v>51</v>
      </c>
      <c r="E19" s="39" t="s">
        <v>52</v>
      </c>
      <c r="F19" s="38" t="s">
        <v>51</v>
      </c>
      <c r="G19" s="50" t="s">
        <v>42</v>
      </c>
      <c r="H19" s="51">
        <v>1282242.02</v>
      </c>
      <c r="I19" s="42">
        <v>295715.27</v>
      </c>
      <c r="J19" s="46">
        <f t="shared" si="0"/>
        <v>1577957.29</v>
      </c>
      <c r="K19" s="44">
        <v>1377466.44</v>
      </c>
      <c r="L19" s="52">
        <v>1377466.44</v>
      </c>
      <c r="M19" s="44">
        <v>1377466.44</v>
      </c>
      <c r="N19" s="52">
        <v>1373818.44</v>
      </c>
      <c r="O19" s="46">
        <f t="shared" si="1"/>
        <v>200490.85000000009</v>
      </c>
      <c r="P19" s="47">
        <f t="shared" si="2"/>
        <v>1.0742639989290008</v>
      </c>
      <c r="Q19" s="47">
        <f t="shared" si="3"/>
        <v>0.87294279048579315</v>
      </c>
      <c r="R19" s="48"/>
      <c r="S19" s="48">
        <f t="shared" si="4"/>
        <v>1373818.44</v>
      </c>
      <c r="T19" s="48">
        <f t="shared" si="5"/>
        <v>2754932.88</v>
      </c>
      <c r="U19" s="48">
        <f t="shared" si="6"/>
        <v>2754932.88</v>
      </c>
      <c r="V19" s="48">
        <f t="shared" si="7"/>
        <v>1377466.44</v>
      </c>
      <c r="W19" s="35">
        <v>1702789.79</v>
      </c>
      <c r="X19" s="35">
        <v>1702789.79</v>
      </c>
      <c r="Y19" s="53">
        <v>1693069.79</v>
      </c>
      <c r="Z19" s="44">
        <f t="shared" si="8"/>
        <v>4128751.32</v>
      </c>
      <c r="AA19" s="49">
        <f t="shared" si="9"/>
        <v>2751284.88</v>
      </c>
      <c r="AB19" s="48">
        <v>187335.42</v>
      </c>
      <c r="AC19" s="48">
        <v>187335.42</v>
      </c>
      <c r="AF19" s="35">
        <v>1542004.23</v>
      </c>
      <c r="AG19" s="35">
        <v>1088473.46</v>
      </c>
      <c r="AH19" s="35">
        <v>1088473.46</v>
      </c>
      <c r="AI19" s="35">
        <v>1060898.27</v>
      </c>
    </row>
    <row r="20" spans="1:35" s="35" customFormat="1" ht="15" x14ac:dyDescent="0.25">
      <c r="B20" s="36"/>
      <c r="C20" s="37"/>
      <c r="D20" s="38" t="s">
        <v>53</v>
      </c>
      <c r="E20" s="39" t="s">
        <v>54</v>
      </c>
      <c r="F20" s="38" t="s">
        <v>53</v>
      </c>
      <c r="G20" s="50" t="s">
        <v>36</v>
      </c>
      <c r="H20" s="51">
        <v>833688.1</v>
      </c>
      <c r="I20" s="42">
        <v>907517.37000000011</v>
      </c>
      <c r="J20" s="46">
        <f t="shared" si="0"/>
        <v>1741205.4700000002</v>
      </c>
      <c r="K20" s="44">
        <v>1200378.47</v>
      </c>
      <c r="L20" s="52">
        <v>1200378.47</v>
      </c>
      <c r="M20" s="44">
        <v>1200378.47</v>
      </c>
      <c r="N20" s="52">
        <v>1200378.47</v>
      </c>
      <c r="O20" s="46">
        <f t="shared" si="1"/>
        <v>540827.00000000023</v>
      </c>
      <c r="P20" s="47">
        <f t="shared" si="2"/>
        <v>1.439841194806547</v>
      </c>
      <c r="Q20" s="47">
        <f t="shared" si="3"/>
        <v>0.6893950717947146</v>
      </c>
      <c r="R20" s="48"/>
      <c r="S20" s="48">
        <f t="shared" si="4"/>
        <v>1200378.47</v>
      </c>
      <c r="T20" s="48">
        <f t="shared" si="5"/>
        <v>2400756.94</v>
      </c>
      <c r="U20" s="48">
        <f t="shared" si="6"/>
        <v>2400756.94</v>
      </c>
      <c r="V20" s="48">
        <f t="shared" si="7"/>
        <v>1200378.47</v>
      </c>
      <c r="W20" s="35">
        <v>1288268.69</v>
      </c>
      <c r="X20" s="35">
        <v>1288268.69</v>
      </c>
      <c r="Y20" s="53">
        <v>1213198.28</v>
      </c>
      <c r="Z20" s="44">
        <f t="shared" si="8"/>
        <v>3601135.41</v>
      </c>
      <c r="AA20" s="49">
        <f t="shared" si="9"/>
        <v>2400756.94</v>
      </c>
      <c r="AB20" s="48">
        <v>83015.33</v>
      </c>
      <c r="AC20" s="48">
        <v>83015.33</v>
      </c>
      <c r="AF20" s="35">
        <v>995534.74</v>
      </c>
      <c r="AG20" s="35">
        <v>541139.43999999994</v>
      </c>
      <c r="AH20" s="35">
        <v>541139.43999999994</v>
      </c>
      <c r="AI20" s="35">
        <v>540139.43999999994</v>
      </c>
    </row>
    <row r="21" spans="1:35" s="35" customFormat="1" ht="15" x14ac:dyDescent="0.25">
      <c r="B21" s="36"/>
      <c r="C21" s="37"/>
      <c r="D21" s="38" t="s">
        <v>55</v>
      </c>
      <c r="E21" s="39" t="s">
        <v>56</v>
      </c>
      <c r="F21" s="38" t="s">
        <v>55</v>
      </c>
      <c r="G21" s="50" t="s">
        <v>33</v>
      </c>
      <c r="H21" s="51">
        <v>6380989.6200000001</v>
      </c>
      <c r="I21" s="42">
        <v>4686161.45</v>
      </c>
      <c r="J21" s="46">
        <f t="shared" si="0"/>
        <v>11067151.07</v>
      </c>
      <c r="K21" s="44">
        <v>9742307.1600000001</v>
      </c>
      <c r="L21" s="52">
        <v>9742307.1600000001</v>
      </c>
      <c r="M21" s="44">
        <v>9742307.1600000001</v>
      </c>
      <c r="N21" s="52">
        <v>8716039.2100000009</v>
      </c>
      <c r="O21" s="46">
        <f t="shared" si="1"/>
        <v>1324843.9100000001</v>
      </c>
      <c r="P21" s="47">
        <f t="shared" si="2"/>
        <v>1.5267705701110355</v>
      </c>
      <c r="Q21" s="47">
        <f t="shared" si="3"/>
        <v>0.8802904287092197</v>
      </c>
      <c r="R21" s="48"/>
      <c r="S21" s="48">
        <f t="shared" si="4"/>
        <v>8716039.2100000009</v>
      </c>
      <c r="T21" s="48">
        <f t="shared" si="5"/>
        <v>19484614.32</v>
      </c>
      <c r="U21" s="48">
        <f t="shared" si="6"/>
        <v>19484614.32</v>
      </c>
      <c r="V21" s="48">
        <f t="shared" si="7"/>
        <v>9742307.1600000001</v>
      </c>
      <c r="W21" s="35">
        <v>3957858.17</v>
      </c>
      <c r="X21" s="35">
        <v>3957858.17</v>
      </c>
      <c r="Y21" s="53">
        <v>3879266.77</v>
      </c>
      <c r="Z21" s="44">
        <f t="shared" si="8"/>
        <v>28200653.530000001</v>
      </c>
      <c r="AA21" s="49">
        <f t="shared" si="9"/>
        <v>18458346.370000001</v>
      </c>
      <c r="AB21" s="48">
        <v>220368.51</v>
      </c>
      <c r="AC21" s="48">
        <v>220368.51</v>
      </c>
      <c r="AF21" s="35">
        <v>2524679.0699999998</v>
      </c>
      <c r="AG21" s="35">
        <v>1552174.0699999998</v>
      </c>
      <c r="AH21" s="35">
        <v>1552174.0699999998</v>
      </c>
      <c r="AI21" s="35">
        <v>1395811.46</v>
      </c>
    </row>
    <row r="22" spans="1:35" s="35" customFormat="1" ht="15" x14ac:dyDescent="0.25">
      <c r="B22" s="36"/>
      <c r="C22" s="37"/>
      <c r="D22" s="38" t="s">
        <v>57</v>
      </c>
      <c r="E22" s="39" t="s">
        <v>58</v>
      </c>
      <c r="F22" s="38" t="s">
        <v>57</v>
      </c>
      <c r="G22" s="39" t="s">
        <v>59</v>
      </c>
      <c r="H22" s="51">
        <v>4889527.25</v>
      </c>
      <c r="I22" s="42">
        <v>1679678.0100000002</v>
      </c>
      <c r="J22" s="46">
        <f t="shared" si="0"/>
        <v>6569205.2599999998</v>
      </c>
      <c r="K22" s="44">
        <v>6343228.3399999999</v>
      </c>
      <c r="L22" s="52">
        <v>6343228.3399999999</v>
      </c>
      <c r="M22" s="44">
        <v>6343228.3399999999</v>
      </c>
      <c r="N22" s="52">
        <v>6274134.2699999996</v>
      </c>
      <c r="O22" s="46">
        <f t="shared" si="1"/>
        <v>225976.91999999993</v>
      </c>
      <c r="P22" s="47">
        <f t="shared" si="2"/>
        <v>1.2973091294255492</v>
      </c>
      <c r="Q22" s="47">
        <f t="shared" si="3"/>
        <v>0.96560056946675465</v>
      </c>
      <c r="R22" s="48"/>
      <c r="S22" s="48">
        <f t="shared" si="4"/>
        <v>6274134.2699999996</v>
      </c>
      <c r="T22" s="48">
        <f t="shared" si="5"/>
        <v>12686456.68</v>
      </c>
      <c r="U22" s="48">
        <f t="shared" si="6"/>
        <v>12686456.68</v>
      </c>
      <c r="V22" s="48">
        <f t="shared" si="7"/>
        <v>6343228.3399999999</v>
      </c>
      <c r="W22" s="35">
        <v>5696035.3600000003</v>
      </c>
      <c r="X22" s="35">
        <v>5696035.3600000003</v>
      </c>
      <c r="Y22" s="53">
        <v>5591757.4900000002</v>
      </c>
      <c r="Z22" s="44">
        <f t="shared" si="8"/>
        <v>18960590.949999999</v>
      </c>
      <c r="AA22" s="49">
        <f t="shared" si="9"/>
        <v>12617362.609999999</v>
      </c>
      <c r="AB22" s="48">
        <v>635096.01</v>
      </c>
      <c r="AC22" s="48">
        <v>635096.01</v>
      </c>
      <c r="AF22" s="35">
        <v>2557149.61</v>
      </c>
      <c r="AG22" s="35">
        <v>2267266.44</v>
      </c>
      <c r="AH22" s="35">
        <v>2267266.44</v>
      </c>
      <c r="AI22" s="35">
        <v>2251161.67</v>
      </c>
    </row>
    <row r="23" spans="1:35" s="35" customFormat="1" ht="15" x14ac:dyDescent="0.25">
      <c r="B23" s="36"/>
      <c r="C23" s="37"/>
      <c r="D23" s="38" t="s">
        <v>60</v>
      </c>
      <c r="E23" s="39" t="s">
        <v>61</v>
      </c>
      <c r="F23" s="38" t="s">
        <v>60</v>
      </c>
      <c r="G23" s="39" t="s">
        <v>59</v>
      </c>
      <c r="H23" s="51">
        <v>242890.27</v>
      </c>
      <c r="I23" s="42">
        <v>521101.43999999994</v>
      </c>
      <c r="J23" s="46">
        <f t="shared" si="0"/>
        <v>763991.71</v>
      </c>
      <c r="K23" s="44">
        <v>763991.71</v>
      </c>
      <c r="L23" s="52">
        <v>763991.71</v>
      </c>
      <c r="M23" s="44">
        <v>763991.71</v>
      </c>
      <c r="N23" s="52">
        <v>758929.28</v>
      </c>
      <c r="O23" s="46">
        <f t="shared" si="1"/>
        <v>0</v>
      </c>
      <c r="P23" s="47">
        <f t="shared" si="2"/>
        <v>3.1454191639706277</v>
      </c>
      <c r="Q23" s="47">
        <f t="shared" si="3"/>
        <v>1</v>
      </c>
      <c r="R23" s="48"/>
      <c r="S23" s="48">
        <f t="shared" si="4"/>
        <v>758929.28</v>
      </c>
      <c r="T23" s="48">
        <f t="shared" si="5"/>
        <v>1527983.42</v>
      </c>
      <c r="U23" s="48">
        <f t="shared" si="6"/>
        <v>1527983.42</v>
      </c>
      <c r="V23" s="48">
        <f t="shared" si="7"/>
        <v>763991.71</v>
      </c>
      <c r="W23" s="35">
        <v>373358.68</v>
      </c>
      <c r="X23" s="35">
        <v>373358.68</v>
      </c>
      <c r="Y23" s="53">
        <v>367442.68</v>
      </c>
      <c r="Z23" s="44">
        <f t="shared" si="8"/>
        <v>2286912.7000000002</v>
      </c>
      <c r="AA23" s="49">
        <f t="shared" si="9"/>
        <v>1522920.99</v>
      </c>
      <c r="AB23" s="48">
        <v>65236.94</v>
      </c>
      <c r="AC23" s="48">
        <v>65236.94</v>
      </c>
      <c r="AF23" s="35">
        <v>257473.85</v>
      </c>
      <c r="AG23" s="35">
        <v>244569.41</v>
      </c>
      <c r="AH23" s="35">
        <v>244569.41</v>
      </c>
      <c r="AI23" s="35">
        <v>236863.12</v>
      </c>
    </row>
    <row r="24" spans="1:35" s="35" customFormat="1" ht="15" x14ac:dyDescent="0.25">
      <c r="B24" s="36"/>
      <c r="C24" s="37"/>
      <c r="D24" s="38" t="s">
        <v>62</v>
      </c>
      <c r="E24" s="39" t="s">
        <v>63</v>
      </c>
      <c r="F24" s="38" t="s">
        <v>62</v>
      </c>
      <c r="G24" s="39" t="s">
        <v>33</v>
      </c>
      <c r="H24" s="51">
        <v>689011.66</v>
      </c>
      <c r="I24" s="42">
        <v>581451.57000000007</v>
      </c>
      <c r="J24" s="46">
        <f t="shared" si="0"/>
        <v>1270463.23</v>
      </c>
      <c r="K24" s="44">
        <v>1092354.29</v>
      </c>
      <c r="L24" s="52">
        <v>1092354.29</v>
      </c>
      <c r="M24" s="44">
        <v>1092354.29</v>
      </c>
      <c r="N24" s="52">
        <v>1069287.29</v>
      </c>
      <c r="O24" s="46">
        <f t="shared" si="1"/>
        <v>178108.93999999994</v>
      </c>
      <c r="P24" s="47">
        <f t="shared" si="2"/>
        <v>1.5853930396475437</v>
      </c>
      <c r="Q24" s="47">
        <f t="shared" si="3"/>
        <v>0.85980787495912026</v>
      </c>
      <c r="R24" s="48"/>
      <c r="S24" s="48">
        <f t="shared" si="4"/>
        <v>1069287.29</v>
      </c>
      <c r="T24" s="48">
        <f t="shared" si="5"/>
        <v>2184708.58</v>
      </c>
      <c r="U24" s="48">
        <f t="shared" si="6"/>
        <v>2184708.58</v>
      </c>
      <c r="V24" s="48">
        <f t="shared" si="7"/>
        <v>1092354.29</v>
      </c>
      <c r="Y24" s="53"/>
      <c r="Z24" s="44">
        <f t="shared" si="8"/>
        <v>3253995.87</v>
      </c>
      <c r="AA24" s="49">
        <f t="shared" si="9"/>
        <v>2161641.58</v>
      </c>
      <c r="AB24" s="48">
        <v>155258.82</v>
      </c>
      <c r="AC24" s="48">
        <v>155258.82</v>
      </c>
      <c r="AF24" s="35">
        <v>1036792.81</v>
      </c>
      <c r="AG24" s="35">
        <v>876477.82</v>
      </c>
      <c r="AH24" s="35">
        <v>876477.82</v>
      </c>
      <c r="AI24" s="35">
        <v>821468.98</v>
      </c>
    </row>
    <row r="25" spans="1:35" s="35" customFormat="1" ht="15" x14ac:dyDescent="0.25">
      <c r="B25" s="36"/>
      <c r="C25" s="37"/>
      <c r="D25" s="38" t="s">
        <v>64</v>
      </c>
      <c r="E25" s="39" t="s">
        <v>65</v>
      </c>
      <c r="F25" s="38" t="s">
        <v>64</v>
      </c>
      <c r="G25" s="39" t="s">
        <v>66</v>
      </c>
      <c r="H25" s="51">
        <v>4421654</v>
      </c>
      <c r="I25" s="42">
        <v>5604640.1600000001</v>
      </c>
      <c r="J25" s="46">
        <f t="shared" si="0"/>
        <v>10026294.16</v>
      </c>
      <c r="K25" s="44">
        <v>10017248.050000001</v>
      </c>
      <c r="L25" s="52">
        <v>10017248.050000001</v>
      </c>
      <c r="M25" s="44">
        <v>10017248.050000001</v>
      </c>
      <c r="N25" s="52">
        <v>9865673.9100000001</v>
      </c>
      <c r="O25" s="46">
        <f t="shared" si="1"/>
        <v>9046.109999999404</v>
      </c>
      <c r="P25" s="47">
        <f t="shared" si="2"/>
        <v>2.2654979448866874</v>
      </c>
      <c r="Q25" s="47">
        <f t="shared" si="3"/>
        <v>0.99909776136071404</v>
      </c>
      <c r="R25" s="48"/>
      <c r="S25" s="48">
        <f t="shared" si="4"/>
        <v>9865673.9100000001</v>
      </c>
      <c r="T25" s="48">
        <f t="shared" si="5"/>
        <v>20034496.100000001</v>
      </c>
      <c r="U25" s="48">
        <f t="shared" si="6"/>
        <v>20034496.100000001</v>
      </c>
      <c r="V25" s="48">
        <f t="shared" si="7"/>
        <v>10017248.050000001</v>
      </c>
      <c r="Y25" s="53"/>
      <c r="Z25" s="44">
        <f t="shared" si="8"/>
        <v>29900170.010000002</v>
      </c>
      <c r="AA25" s="49">
        <f t="shared" si="9"/>
        <v>19882921.960000001</v>
      </c>
      <c r="AB25" s="48">
        <v>1530148.12</v>
      </c>
      <c r="AC25" s="48">
        <v>1530148.12</v>
      </c>
      <c r="AF25" s="35">
        <v>6929871.8399999999</v>
      </c>
      <c r="AG25" s="35">
        <v>6207431.4800000004</v>
      </c>
      <c r="AH25" s="35">
        <v>6207431.4800000004</v>
      </c>
      <c r="AI25" s="35">
        <v>6168584.54</v>
      </c>
    </row>
    <row r="26" spans="1:35" s="35" customFormat="1" ht="15" x14ac:dyDescent="0.25">
      <c r="B26" s="36"/>
      <c r="C26" s="37"/>
      <c r="D26" s="38" t="s">
        <v>67</v>
      </c>
      <c r="E26" s="39" t="s">
        <v>68</v>
      </c>
      <c r="F26" s="38" t="s">
        <v>67</v>
      </c>
      <c r="G26" s="39" t="s">
        <v>59</v>
      </c>
      <c r="H26" s="51">
        <v>2229408.4900000002</v>
      </c>
      <c r="I26" s="42">
        <v>1881069.5100000002</v>
      </c>
      <c r="J26" s="46">
        <f t="shared" si="0"/>
        <v>4110478.0000000005</v>
      </c>
      <c r="K26" s="44">
        <v>3762901.86</v>
      </c>
      <c r="L26" s="52">
        <v>3762901.86</v>
      </c>
      <c r="M26" s="44">
        <v>3762901.86</v>
      </c>
      <c r="N26" s="52">
        <v>3683272.9</v>
      </c>
      <c r="O26" s="46">
        <f t="shared" si="1"/>
        <v>347576.1400000006</v>
      </c>
      <c r="P26" s="47">
        <f t="shared" si="2"/>
        <v>1.6878476406986318</v>
      </c>
      <c r="Q26" s="47">
        <f t="shared" si="3"/>
        <v>0.91544143041271586</v>
      </c>
      <c r="R26" s="48"/>
      <c r="S26" s="48">
        <f t="shared" si="4"/>
        <v>3683272.9</v>
      </c>
      <c r="T26" s="48">
        <f t="shared" si="5"/>
        <v>7525803.7199999997</v>
      </c>
      <c r="U26" s="48">
        <f t="shared" si="6"/>
        <v>7525803.7199999997</v>
      </c>
      <c r="V26" s="48">
        <f t="shared" si="7"/>
        <v>3762901.86</v>
      </c>
      <c r="Y26" s="53"/>
      <c r="Z26" s="44">
        <f t="shared" si="8"/>
        <v>11209076.619999999</v>
      </c>
      <c r="AA26" s="49">
        <f t="shared" si="9"/>
        <v>7446174.7599999998</v>
      </c>
      <c r="AB26" s="48">
        <v>373926.29</v>
      </c>
      <c r="AC26" s="48">
        <v>373926.29</v>
      </c>
      <c r="AF26" s="35">
        <v>1888429.99</v>
      </c>
      <c r="AG26" s="35">
        <v>1596017.39</v>
      </c>
      <c r="AH26" s="35">
        <v>1596017.39</v>
      </c>
      <c r="AI26" s="35">
        <v>1571405.46</v>
      </c>
    </row>
    <row r="27" spans="1:35" s="35" customFormat="1" ht="15" x14ac:dyDescent="0.25">
      <c r="B27" s="36"/>
      <c r="C27" s="37"/>
      <c r="D27" t="s">
        <v>69</v>
      </c>
      <c r="E27" s="50" t="s">
        <v>70</v>
      </c>
      <c r="F27" t="s">
        <v>69</v>
      </c>
      <c r="G27" s="50" t="s">
        <v>42</v>
      </c>
      <c r="H27" s="51">
        <v>761870.39</v>
      </c>
      <c r="I27" s="42">
        <v>736757.41999999993</v>
      </c>
      <c r="J27" s="46">
        <f t="shared" si="0"/>
        <v>1498627.81</v>
      </c>
      <c r="K27" s="44">
        <v>1498627.81</v>
      </c>
      <c r="L27" s="52">
        <v>1498627.81</v>
      </c>
      <c r="M27" s="44">
        <v>1498627.81</v>
      </c>
      <c r="N27" s="52">
        <v>1498627.81</v>
      </c>
      <c r="O27" s="46">
        <f t="shared" si="1"/>
        <v>0</v>
      </c>
      <c r="P27" s="47">
        <f t="shared" si="2"/>
        <v>1.9670377398444374</v>
      </c>
      <c r="Q27" s="47">
        <f t="shared" si="3"/>
        <v>1</v>
      </c>
      <c r="R27" s="48"/>
      <c r="S27" s="48">
        <f t="shared" si="4"/>
        <v>1498627.81</v>
      </c>
      <c r="T27" s="48">
        <f t="shared" si="5"/>
        <v>2997255.62</v>
      </c>
      <c r="U27" s="48">
        <f t="shared" si="6"/>
        <v>2997255.62</v>
      </c>
      <c r="V27" s="48">
        <f t="shared" si="7"/>
        <v>1498627.81</v>
      </c>
      <c r="W27" s="35">
        <v>0</v>
      </c>
      <c r="X27" s="35">
        <v>0</v>
      </c>
      <c r="Y27" s="53">
        <v>0</v>
      </c>
      <c r="Z27" s="44">
        <f t="shared" si="8"/>
        <v>4495883.43</v>
      </c>
      <c r="AA27" s="49">
        <f t="shared" si="9"/>
        <v>2997255.62</v>
      </c>
      <c r="AB27" s="48">
        <v>0</v>
      </c>
      <c r="AC27" s="48">
        <v>373926.29</v>
      </c>
      <c r="AF27" s="35">
        <v>13373150.060000001</v>
      </c>
      <c r="AG27" s="35">
        <v>0</v>
      </c>
      <c r="AH27" s="35">
        <v>0</v>
      </c>
      <c r="AI27" s="35">
        <v>0</v>
      </c>
    </row>
    <row r="28" spans="1:35" s="35" customFormat="1" ht="15" x14ac:dyDescent="0.25">
      <c r="B28" s="36"/>
      <c r="C28" s="37"/>
      <c r="D28" t="s">
        <v>71</v>
      </c>
      <c r="E28" s="50" t="s">
        <v>72</v>
      </c>
      <c r="F28" t="s">
        <v>71</v>
      </c>
      <c r="G28" s="50" t="s">
        <v>42</v>
      </c>
      <c r="H28" s="51">
        <v>0</v>
      </c>
      <c r="I28" s="42">
        <v>212100</v>
      </c>
      <c r="J28" s="46">
        <f t="shared" si="0"/>
        <v>212100</v>
      </c>
      <c r="K28" s="44">
        <v>177501.08</v>
      </c>
      <c r="L28" s="52">
        <v>177501.08</v>
      </c>
      <c r="M28" s="44">
        <v>177501.08</v>
      </c>
      <c r="N28" s="52">
        <v>166655.28</v>
      </c>
      <c r="O28" s="46">
        <f t="shared" si="1"/>
        <v>34598.920000000013</v>
      </c>
      <c r="P28" s="47">
        <v>0</v>
      </c>
      <c r="Q28" s="47">
        <f>+L28/J28</f>
        <v>0.83687449316360196</v>
      </c>
      <c r="R28" s="48"/>
      <c r="S28" s="48"/>
      <c r="T28" s="48"/>
      <c r="U28" s="48"/>
      <c r="V28" s="48"/>
      <c r="Y28" s="56"/>
      <c r="Z28" s="44"/>
      <c r="AA28" s="49"/>
      <c r="AB28" s="48"/>
      <c r="AC28" s="48"/>
    </row>
    <row r="29" spans="1:35" s="35" customFormat="1" ht="15" x14ac:dyDescent="0.25">
      <c r="B29" s="36"/>
      <c r="C29" s="37"/>
      <c r="D29" t="s">
        <v>73</v>
      </c>
      <c r="E29" s="50" t="s">
        <v>74</v>
      </c>
      <c r="F29" t="s">
        <v>73</v>
      </c>
      <c r="G29" s="50" t="s">
        <v>42</v>
      </c>
      <c r="H29" s="51">
        <v>0</v>
      </c>
      <c r="I29" s="42">
        <v>1759618.0399999998</v>
      </c>
      <c r="J29" s="46">
        <f t="shared" si="0"/>
        <v>1759618.0399999998</v>
      </c>
      <c r="K29" s="44">
        <v>1644625.48</v>
      </c>
      <c r="L29" s="52">
        <v>1644625.48</v>
      </c>
      <c r="M29" s="44">
        <v>1644625.48</v>
      </c>
      <c r="N29" s="52">
        <v>1644625.48</v>
      </c>
      <c r="O29" s="46">
        <f t="shared" si="1"/>
        <v>114992.55999999982</v>
      </c>
      <c r="P29" s="47">
        <v>0</v>
      </c>
      <c r="Q29" s="47">
        <f>+L29/J29</f>
        <v>0.93464913555898765</v>
      </c>
      <c r="R29" s="48"/>
      <c r="S29" s="48"/>
      <c r="T29" s="48"/>
      <c r="U29" s="48"/>
      <c r="V29" s="48"/>
      <c r="Y29" s="56"/>
      <c r="Z29" s="44"/>
      <c r="AA29" s="49"/>
      <c r="AB29" s="48"/>
      <c r="AC29" s="48"/>
    </row>
    <row r="30" spans="1:35" s="35" customFormat="1" ht="15" x14ac:dyDescent="0.25">
      <c r="B30" s="36"/>
      <c r="C30" s="37"/>
      <c r="D30" t="s">
        <v>75</v>
      </c>
      <c r="E30" s="50" t="s">
        <v>76</v>
      </c>
      <c r="F30" t="s">
        <v>75</v>
      </c>
      <c r="G30" s="50" t="s">
        <v>77</v>
      </c>
      <c r="H30" s="51">
        <v>0</v>
      </c>
      <c r="I30" s="42">
        <v>16000000</v>
      </c>
      <c r="J30" s="57">
        <f>+H30+I30</f>
        <v>16000000</v>
      </c>
      <c r="K30" s="44">
        <v>433534.9</v>
      </c>
      <c r="L30" s="58">
        <v>433534.9</v>
      </c>
      <c r="M30" s="44">
        <v>433534.9</v>
      </c>
      <c r="N30" s="52">
        <v>433534.9</v>
      </c>
      <c r="O30" s="46">
        <f t="shared" si="1"/>
        <v>15566465.1</v>
      </c>
      <c r="P30" s="47">
        <v>0</v>
      </c>
      <c r="Q30" s="47">
        <f>+L30/J30</f>
        <v>2.709593125E-2</v>
      </c>
      <c r="R30" s="48"/>
      <c r="S30" s="48"/>
      <c r="T30" s="48"/>
      <c r="U30" s="48"/>
      <c r="V30" s="48"/>
      <c r="Y30" s="56"/>
      <c r="Z30" s="44"/>
      <c r="AA30" s="49"/>
      <c r="AB30" s="48"/>
      <c r="AC30" s="48"/>
    </row>
    <row r="31" spans="1:35" s="69" customFormat="1" x14ac:dyDescent="0.2">
      <c r="A31" s="59"/>
      <c r="B31" s="60"/>
      <c r="C31" s="61" t="s">
        <v>78</v>
      </c>
      <c r="D31" s="62"/>
      <c r="E31" s="63"/>
      <c r="F31" s="63"/>
      <c r="G31" s="63"/>
      <c r="H31" s="64">
        <f t="shared" ref="H31:O31" si="10">+SUM(H10:H30)</f>
        <v>133813407.55999997</v>
      </c>
      <c r="I31" s="64">
        <f t="shared" si="10"/>
        <v>133495506.99000002</v>
      </c>
      <c r="J31" s="65">
        <f t="shared" si="10"/>
        <v>267308914.54999995</v>
      </c>
      <c r="K31" s="64">
        <f t="shared" si="10"/>
        <v>226782030.33000004</v>
      </c>
      <c r="L31" s="64">
        <f t="shared" si="10"/>
        <v>226782030.33000004</v>
      </c>
      <c r="M31" s="64">
        <f t="shared" si="10"/>
        <v>226782030.33000004</v>
      </c>
      <c r="N31" s="64">
        <f t="shared" si="10"/>
        <v>218263812.19999999</v>
      </c>
      <c r="O31" s="64">
        <f t="shared" si="10"/>
        <v>40526884.220000014</v>
      </c>
      <c r="P31" s="66"/>
      <c r="Q31" s="67"/>
      <c r="R31" s="68"/>
      <c r="S31" s="68">
        <f t="shared" ref="S31:AC31" si="11">+SUM(S10:S27)</f>
        <v>215974922.34</v>
      </c>
      <c r="T31" s="68">
        <f t="shared" si="11"/>
        <v>448964589.34000009</v>
      </c>
      <c r="U31" s="68">
        <f t="shared" si="11"/>
        <v>448964589.34000009</v>
      </c>
      <c r="V31" s="68">
        <f t="shared" si="11"/>
        <v>224482294.67000005</v>
      </c>
      <c r="W31" s="68">
        <f t="shared" si="11"/>
        <v>152367066.06</v>
      </c>
      <c r="X31" s="68">
        <f t="shared" si="11"/>
        <v>152367066.06</v>
      </c>
      <c r="Y31" s="68">
        <f t="shared" si="11"/>
        <v>151107156.31000003</v>
      </c>
      <c r="Z31" s="64">
        <f t="shared" si="11"/>
        <v>664939511.68000007</v>
      </c>
      <c r="AA31" s="65">
        <f t="shared" si="11"/>
        <v>440457217.00999999</v>
      </c>
      <c r="AB31" s="64">
        <f t="shared" si="11"/>
        <v>20017329.420000002</v>
      </c>
      <c r="AC31" s="64">
        <f t="shared" si="11"/>
        <v>20031094.610000003</v>
      </c>
      <c r="AD31" s="68"/>
      <c r="AF31" s="64">
        <f>+SUM(AF10:AF27)</f>
        <v>124192598.83999999</v>
      </c>
      <c r="AG31" s="64">
        <f>+SUM(AG10:AG27)</f>
        <v>85870212.089999959</v>
      </c>
      <c r="AH31" s="64">
        <f>+SUM(AH10:AH27)</f>
        <v>85870212.089999959</v>
      </c>
      <c r="AI31" s="64">
        <f>+SUM(AI10:AI27)</f>
        <v>84123530.569999993</v>
      </c>
    </row>
    <row r="32" spans="1:35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70"/>
      <c r="M32" s="1"/>
      <c r="N32" s="70"/>
      <c r="O32" s="1"/>
    </row>
    <row r="33" spans="2:15" x14ac:dyDescent="0.2">
      <c r="B33" s="71" t="s">
        <v>79</v>
      </c>
      <c r="G33" s="1"/>
      <c r="H33" s="1"/>
      <c r="I33" s="1"/>
      <c r="J33" s="1"/>
      <c r="K33" s="1"/>
      <c r="L33" s="70"/>
      <c r="M33" s="1"/>
      <c r="N33" s="70"/>
      <c r="O33" s="1"/>
    </row>
    <row r="34" spans="2:15" x14ac:dyDescent="0.2">
      <c r="H34" s="72"/>
      <c r="N34" s="72"/>
    </row>
    <row r="35" spans="2:15" x14ac:dyDescent="0.2">
      <c r="H35" s="72"/>
    </row>
    <row r="36" spans="2:15" x14ac:dyDescent="0.2">
      <c r="D36" s="73"/>
    </row>
    <row r="37" spans="2:15" x14ac:dyDescent="0.2">
      <c r="D37" s="74" t="s">
        <v>80</v>
      </c>
      <c r="H37" s="75" t="str">
        <f>+[1]CProg!G47</f>
        <v xml:space="preserve">José de Jesús Madrigal Garcia </v>
      </c>
      <c r="I37" s="75"/>
      <c r="J37" s="75"/>
      <c r="K37" s="75"/>
      <c r="L37" s="75"/>
      <c r="M37" s="75"/>
      <c r="N37" s="75"/>
      <c r="O37" s="75"/>
    </row>
    <row r="38" spans="2:15" x14ac:dyDescent="0.2">
      <c r="D38" s="74" t="s">
        <v>81</v>
      </c>
      <c r="H38" s="76" t="str">
        <f>+[1]CProg!G48</f>
        <v xml:space="preserve">Encargado de la Dirección Administración y Finanzas </v>
      </c>
      <c r="I38" s="76"/>
      <c r="J38" s="76"/>
      <c r="K38" s="76"/>
      <c r="L38" s="76"/>
      <c r="M38" s="76"/>
      <c r="N38" s="76"/>
      <c r="O38" s="76"/>
    </row>
    <row r="40" spans="2:15" x14ac:dyDescent="0.2">
      <c r="H40" s="72"/>
    </row>
    <row r="41" spans="2:15" hidden="1" x14ac:dyDescent="0.2">
      <c r="G41" s="39"/>
      <c r="H41" s="72"/>
    </row>
    <row r="42" spans="2:15" hidden="1" x14ac:dyDescent="0.2">
      <c r="G42" s="39" t="s">
        <v>82</v>
      </c>
      <c r="H42" s="72">
        <f t="shared" ref="H42:O42" si="12">+H10+H14+H19+H20</f>
        <v>86122427.87999998</v>
      </c>
      <c r="I42" s="72">
        <f t="shared" si="12"/>
        <v>61375111.359999999</v>
      </c>
      <c r="J42" s="72">
        <f t="shared" si="12"/>
        <v>147497539.24000001</v>
      </c>
      <c r="K42" s="72">
        <f t="shared" si="12"/>
        <v>136706917.37</v>
      </c>
      <c r="L42" s="72">
        <f t="shared" si="12"/>
        <v>136706917.37</v>
      </c>
      <c r="M42" s="72">
        <f t="shared" si="12"/>
        <v>136706917.37</v>
      </c>
      <c r="N42" s="72">
        <f t="shared" si="12"/>
        <v>133904594.81</v>
      </c>
      <c r="O42" s="72">
        <f t="shared" si="12"/>
        <v>10790621.870000003</v>
      </c>
    </row>
    <row r="43" spans="2:15" hidden="1" x14ac:dyDescent="0.2">
      <c r="G43" s="39" t="s">
        <v>41</v>
      </c>
    </row>
    <row r="44" spans="2:15" hidden="1" x14ac:dyDescent="0.2">
      <c r="G44" s="39" t="s">
        <v>46</v>
      </c>
      <c r="H44" s="72">
        <f t="shared" ref="H44:O44" si="13">+H11</f>
        <v>1259160.8600000001</v>
      </c>
      <c r="I44" s="72">
        <f t="shared" si="13"/>
        <v>1037431.7999999999</v>
      </c>
      <c r="J44" s="72">
        <f t="shared" si="13"/>
        <v>2296592.66</v>
      </c>
      <c r="K44" s="72">
        <f t="shared" si="13"/>
        <v>2265726.66</v>
      </c>
      <c r="L44" s="72">
        <f t="shared" si="13"/>
        <v>2265726.66</v>
      </c>
      <c r="M44" s="72">
        <f t="shared" si="13"/>
        <v>2265726.66</v>
      </c>
      <c r="N44" s="72">
        <f t="shared" si="13"/>
        <v>2132442.66</v>
      </c>
      <c r="O44" s="72">
        <f t="shared" si="13"/>
        <v>30866</v>
      </c>
    </row>
    <row r="45" spans="2:15" hidden="1" x14ac:dyDescent="0.2">
      <c r="G45" s="39" t="s">
        <v>48</v>
      </c>
      <c r="I45" s="72"/>
    </row>
    <row r="46" spans="2:15" hidden="1" x14ac:dyDescent="0.2">
      <c r="G46" s="39" t="s">
        <v>50</v>
      </c>
      <c r="H46" s="72" t="e">
        <f>+H12+H13+H16+H21+#REF!+H22+H23+H27</f>
        <v>#REF!</v>
      </c>
      <c r="I46" s="72" t="e">
        <f>+I12+I13+I16+I21+#REF!+I22+I23+I27</f>
        <v>#REF!</v>
      </c>
      <c r="J46" s="72" t="e">
        <f>+J12+J13+J16+J21+#REF!+J22+J23+J27</f>
        <v>#REF!</v>
      </c>
      <c r="K46" s="72" t="e">
        <f>+K12+K13+K16+K21+#REF!+K22+K23+K27</f>
        <v>#REF!</v>
      </c>
      <c r="L46" s="72" t="e">
        <f>+L12+L13+L16+L21+#REF!+L22+L23+L27</f>
        <v>#REF!</v>
      </c>
      <c r="M46" s="72" t="e">
        <f>+M12+M13+M16+M21+#REF!+M22+M23+M27</f>
        <v>#REF!</v>
      </c>
      <c r="N46" s="72" t="e">
        <f>+N12+N13+N16+N21+#REF!+N22+N23+N27</f>
        <v>#REF!</v>
      </c>
      <c r="O46" s="72" t="e">
        <f>+O12+O13+O16+O21+#REF!+O22+O23+O27</f>
        <v>#REF!</v>
      </c>
    </row>
    <row r="47" spans="2:15" hidden="1" x14ac:dyDescent="0.2">
      <c r="G47" s="39" t="s">
        <v>52</v>
      </c>
    </row>
    <row r="48" spans="2:15" hidden="1" x14ac:dyDescent="0.2">
      <c r="G48" s="39" t="s">
        <v>54</v>
      </c>
      <c r="H48" s="72" t="e">
        <f>+H42+H44+H46</f>
        <v>#REF!</v>
      </c>
      <c r="I48" s="72" t="e">
        <f t="shared" ref="I48:O48" si="14">+I42+I44+I46</f>
        <v>#REF!</v>
      </c>
      <c r="J48" s="72" t="e">
        <f t="shared" si="14"/>
        <v>#REF!</v>
      </c>
      <c r="K48" s="72" t="e">
        <f t="shared" si="14"/>
        <v>#REF!</v>
      </c>
      <c r="L48" s="72" t="e">
        <f t="shared" si="14"/>
        <v>#REF!</v>
      </c>
      <c r="M48" s="72" t="e">
        <f t="shared" si="14"/>
        <v>#REF!</v>
      </c>
      <c r="N48" s="72" t="e">
        <f t="shared" si="14"/>
        <v>#REF!</v>
      </c>
      <c r="O48" s="72" t="e">
        <f t="shared" si="14"/>
        <v>#REF!</v>
      </c>
    </row>
    <row r="49" spans="7:15" hidden="1" x14ac:dyDescent="0.2">
      <c r="G49" s="39" t="s">
        <v>56</v>
      </c>
    </row>
    <row r="50" spans="7:15" hidden="1" x14ac:dyDescent="0.2">
      <c r="G50" s="39" t="s">
        <v>83</v>
      </c>
    </row>
    <row r="51" spans="7:15" hidden="1" x14ac:dyDescent="0.2">
      <c r="G51" s="39" t="s">
        <v>58</v>
      </c>
    </row>
    <row r="52" spans="7:15" hidden="1" x14ac:dyDescent="0.2">
      <c r="G52" s="39" t="s">
        <v>61</v>
      </c>
      <c r="H52" s="72">
        <f t="shared" ref="H52:O52" si="15">+H11</f>
        <v>1259160.8600000001</v>
      </c>
      <c r="I52" s="72">
        <f t="shared" si="15"/>
        <v>1037431.7999999999</v>
      </c>
      <c r="J52" s="72">
        <f t="shared" si="15"/>
        <v>2296592.66</v>
      </c>
      <c r="K52" s="72">
        <f t="shared" si="15"/>
        <v>2265726.66</v>
      </c>
      <c r="L52" s="72">
        <f t="shared" si="15"/>
        <v>2265726.66</v>
      </c>
      <c r="M52" s="72">
        <f t="shared" si="15"/>
        <v>2265726.66</v>
      </c>
      <c r="N52" s="72">
        <f t="shared" si="15"/>
        <v>2132442.66</v>
      </c>
      <c r="O52" s="72">
        <f t="shared" si="15"/>
        <v>30866</v>
      </c>
    </row>
    <row r="53" spans="7:15" hidden="1" x14ac:dyDescent="0.2">
      <c r="G53" s="39" t="s">
        <v>74</v>
      </c>
    </row>
    <row r="54" spans="7:15" hidden="1" x14ac:dyDescent="0.2">
      <c r="H54" s="72" t="e">
        <f>+H14+H19+H20+H18+#REF!+H25</f>
        <v>#REF!</v>
      </c>
      <c r="I54" s="72" t="e">
        <f>+I10+I14+I19+I20+I18+#REF!+I25</f>
        <v>#REF!</v>
      </c>
      <c r="J54" s="72" t="e">
        <f>+J10+J14+J19+J20+J18+#REF!+J25</f>
        <v>#REF!</v>
      </c>
      <c r="K54" s="72" t="e">
        <f>+K10+K14+K19+K20+K18+#REF!+K25</f>
        <v>#REF!</v>
      </c>
      <c r="L54" s="72" t="e">
        <f>+L10+L14+L19+L20+L18+#REF!+L25</f>
        <v>#REF!</v>
      </c>
      <c r="M54" s="72" t="e">
        <f>+M10+M14+M19+M20+M18+#REF!+M25</f>
        <v>#REF!</v>
      </c>
      <c r="N54" s="72" t="e">
        <f>+N10+N14+N19+N20+N18+#REF!+N25</f>
        <v>#REF!</v>
      </c>
      <c r="O54" s="72" t="e">
        <f>+O10+O14+O19+O20+O18+#REF!+O25</f>
        <v>#REF!</v>
      </c>
    </row>
    <row r="55" spans="7:15" hidden="1" x14ac:dyDescent="0.2"/>
    <row r="56" spans="7:15" hidden="1" x14ac:dyDescent="0.2">
      <c r="H56" s="72" t="e">
        <f>+H12+H13+H16+H21+#REF!+H22+H23+H27+H26+H24</f>
        <v>#REF!</v>
      </c>
      <c r="I56" s="72" t="e">
        <f>+I12+I13+I16+I21+#REF!+I22+I23+I27+I26+I24</f>
        <v>#REF!</v>
      </c>
      <c r="J56" s="72" t="e">
        <f>+J12+J13+J16+J21+#REF!+J22+J23+J27+J26+J24</f>
        <v>#REF!</v>
      </c>
      <c r="K56" s="72" t="e">
        <f>+K12+K13+K16+K21+#REF!+K22+K23+K27+K26+K24</f>
        <v>#REF!</v>
      </c>
      <c r="L56" s="72" t="e">
        <f>+L12+L13+L16+L21+#REF!+L22+L23+L27+L26+L24</f>
        <v>#REF!</v>
      </c>
      <c r="M56" s="72" t="e">
        <f>+M12+M13+M16+M21+#REF!+M22+M23+M27+M26+M24</f>
        <v>#REF!</v>
      </c>
      <c r="N56" s="72" t="e">
        <f>+N12+N13+N16+N21+#REF!+N22+N23+N27+N26+N24</f>
        <v>#REF!</v>
      </c>
      <c r="O56" s="72" t="e">
        <f>+O12+O13+O16+O21+#REF!+O22+O23+O27+O26+O24</f>
        <v>#REF!</v>
      </c>
    </row>
    <row r="57" spans="7:15" hidden="1" x14ac:dyDescent="0.2"/>
    <row r="58" spans="7:15" hidden="1" x14ac:dyDescent="0.2">
      <c r="H58" s="72" t="e">
        <f>+H52+H54+H56</f>
        <v>#REF!</v>
      </c>
      <c r="I58" s="72" t="e">
        <f t="shared" ref="I58:O58" si="16">+I52+I54+I56</f>
        <v>#REF!</v>
      </c>
      <c r="J58" s="72" t="e">
        <f t="shared" si="16"/>
        <v>#REF!</v>
      </c>
      <c r="K58" s="72" t="e">
        <f t="shared" si="16"/>
        <v>#REF!</v>
      </c>
      <c r="L58" s="72" t="e">
        <f t="shared" si="16"/>
        <v>#REF!</v>
      </c>
      <c r="M58" s="72" t="e">
        <f t="shared" si="16"/>
        <v>#REF!</v>
      </c>
      <c r="N58" s="72" t="e">
        <f t="shared" si="16"/>
        <v>#REF!</v>
      </c>
      <c r="O58" s="72" t="e">
        <f t="shared" si="16"/>
        <v>#REF!</v>
      </c>
    </row>
    <row r="59" spans="7:15" hidden="1" x14ac:dyDescent="0.2">
      <c r="H59" s="72" t="e">
        <f>+H31-H58</f>
        <v>#REF!</v>
      </c>
      <c r="I59" s="72" t="e">
        <f t="shared" ref="I59:O59" si="17">+I31-I58</f>
        <v>#REF!</v>
      </c>
      <c r="J59" s="72" t="e">
        <f t="shared" si="17"/>
        <v>#REF!</v>
      </c>
      <c r="K59" s="72" t="e">
        <f t="shared" si="17"/>
        <v>#REF!</v>
      </c>
      <c r="L59" s="72" t="e">
        <f t="shared" si="17"/>
        <v>#REF!</v>
      </c>
      <c r="M59" s="72" t="e">
        <f t="shared" si="17"/>
        <v>#REF!</v>
      </c>
      <c r="N59" s="72" t="e">
        <f t="shared" si="17"/>
        <v>#REF!</v>
      </c>
      <c r="O59" s="72" t="e">
        <f t="shared" si="17"/>
        <v>#REF!</v>
      </c>
    </row>
    <row r="60" spans="7:15" hidden="1" x14ac:dyDescent="0.2"/>
    <row r="61" spans="7:15" hidden="1" x14ac:dyDescent="0.2">
      <c r="H61" s="3">
        <v>74413983.709999993</v>
      </c>
    </row>
    <row r="62" spans="7:15" hidden="1" x14ac:dyDescent="0.2">
      <c r="H62" s="72" t="e">
        <f>+H56-H61</f>
        <v>#REF!</v>
      </c>
    </row>
    <row r="63" spans="7:15" hidden="1" x14ac:dyDescent="0.2"/>
    <row r="64" spans="7:15" hidden="1" x14ac:dyDescent="0.2"/>
    <row r="65" spans="7:10" hidden="1" x14ac:dyDescent="0.2"/>
    <row r="66" spans="7:10" hidden="1" x14ac:dyDescent="0.2"/>
    <row r="67" spans="7:10" hidden="1" x14ac:dyDescent="0.2"/>
    <row r="68" spans="7:10" hidden="1" x14ac:dyDescent="0.2">
      <c r="G68" s="39"/>
    </row>
    <row r="69" spans="7:10" hidden="1" x14ac:dyDescent="0.2">
      <c r="G69" s="39"/>
      <c r="H69" s="46"/>
      <c r="I69" s="72"/>
      <c r="J69" s="72"/>
    </row>
    <row r="70" spans="7:10" hidden="1" x14ac:dyDescent="0.2">
      <c r="G70" s="39"/>
      <c r="H70" s="46"/>
      <c r="J70" s="72"/>
    </row>
    <row r="71" spans="7:10" hidden="1" x14ac:dyDescent="0.2">
      <c r="G71" s="39"/>
      <c r="H71" s="46"/>
      <c r="J71" s="72"/>
    </row>
    <row r="72" spans="7:10" hidden="1" x14ac:dyDescent="0.2">
      <c r="G72" s="39"/>
      <c r="H72" s="46"/>
    </row>
    <row r="73" spans="7:10" hidden="1" x14ac:dyDescent="0.2">
      <c r="G73" s="39"/>
      <c r="H73" s="46"/>
    </row>
    <row r="74" spans="7:10" hidden="1" x14ac:dyDescent="0.2">
      <c r="G74" s="39"/>
      <c r="H74" s="46"/>
    </row>
    <row r="75" spans="7:10" hidden="1" x14ac:dyDescent="0.2">
      <c r="G75" s="39"/>
      <c r="H75" s="46"/>
    </row>
    <row r="76" spans="7:10" hidden="1" x14ac:dyDescent="0.2">
      <c r="G76" s="39"/>
      <c r="H76" s="46"/>
    </row>
    <row r="77" spans="7:10" hidden="1" x14ac:dyDescent="0.2">
      <c r="G77" s="39"/>
      <c r="H77" s="46"/>
    </row>
    <row r="78" spans="7:10" hidden="1" x14ac:dyDescent="0.2">
      <c r="G78" s="39"/>
      <c r="H78" s="46"/>
    </row>
    <row r="79" spans="7:10" hidden="1" x14ac:dyDescent="0.2">
      <c r="G79" s="39"/>
      <c r="H79" s="46"/>
    </row>
    <row r="80" spans="7:10" hidden="1" x14ac:dyDescent="0.2">
      <c r="G80" s="39"/>
      <c r="H80" s="46"/>
    </row>
    <row r="81" spans="7:15" hidden="1" x14ac:dyDescent="0.2">
      <c r="G81" s="39"/>
      <c r="H81" s="46"/>
    </row>
    <row r="82" spans="7:15" hidden="1" x14ac:dyDescent="0.2"/>
    <row r="83" spans="7:15" hidden="1" x14ac:dyDescent="0.2"/>
    <row r="84" spans="7:15" hidden="1" x14ac:dyDescent="0.2"/>
    <row r="85" spans="7:15" hidden="1" x14ac:dyDescent="0.2"/>
    <row r="86" spans="7:15" hidden="1" x14ac:dyDescent="0.2"/>
    <row r="87" spans="7:15" hidden="1" x14ac:dyDescent="0.2"/>
    <row r="88" spans="7:15" hidden="1" x14ac:dyDescent="0.2">
      <c r="G88" s="72"/>
    </row>
    <row r="89" spans="7:15" hidden="1" x14ac:dyDescent="0.2">
      <c r="H89" s="72"/>
      <c r="I89" s="72"/>
      <c r="J89" s="72"/>
      <c r="K89" s="72"/>
      <c r="L89" s="72"/>
      <c r="M89" s="72"/>
      <c r="N89" s="72"/>
      <c r="O89" s="72"/>
    </row>
    <row r="90" spans="7:15" hidden="1" x14ac:dyDescent="0.2">
      <c r="H90" s="72">
        <f t="shared" ref="H90:O90" si="18">+H13</f>
        <v>2408644.2799999998</v>
      </c>
      <c r="I90" s="72">
        <f t="shared" si="18"/>
        <v>2991156.23</v>
      </c>
      <c r="J90" s="72">
        <f t="shared" si="18"/>
        <v>5399800.5099999998</v>
      </c>
      <c r="K90" s="72">
        <f t="shared" si="18"/>
        <v>5399800.5099999998</v>
      </c>
      <c r="L90" s="72">
        <f t="shared" si="18"/>
        <v>5399800.5099999998</v>
      </c>
      <c r="M90" s="72">
        <f t="shared" si="18"/>
        <v>5399800.5099999998</v>
      </c>
      <c r="N90" s="72">
        <f t="shared" si="18"/>
        <v>5371520.5099999998</v>
      </c>
      <c r="O90" s="72">
        <f t="shared" si="18"/>
        <v>0</v>
      </c>
    </row>
    <row r="91" spans="7:15" hidden="1" x14ac:dyDescent="0.2"/>
    <row r="92" spans="7:15" hidden="1" x14ac:dyDescent="0.2"/>
    <row r="93" spans="7:15" hidden="1" x14ac:dyDescent="0.2">
      <c r="H93" s="72">
        <f>+H14+H16+H18+H21+H22+H23+H27+H25+H26+H29+H30+H28+H15+H17</f>
        <v>82414746.229999989</v>
      </c>
      <c r="I93" s="72">
        <f t="shared" ref="I93:O93" si="19">+I14+I16+I18+I21+I22+I23+I27+I25+I26+I29+I30+I28+I15+I17</f>
        <v>97257568.700000018</v>
      </c>
      <c r="J93" s="72">
        <f t="shared" si="19"/>
        <v>179672314.92999998</v>
      </c>
      <c r="K93" s="72">
        <f t="shared" si="19"/>
        <v>152973718.12000003</v>
      </c>
      <c r="L93" s="72">
        <f t="shared" si="19"/>
        <v>152973718.12000003</v>
      </c>
      <c r="M93" s="72">
        <f t="shared" si="19"/>
        <v>152973718.12000003</v>
      </c>
      <c r="N93" s="72">
        <f t="shared" si="19"/>
        <v>149444561.22</v>
      </c>
      <c r="O93" s="72">
        <f t="shared" si="19"/>
        <v>26698596.81000001</v>
      </c>
    </row>
    <row r="94" spans="7:15" hidden="1" x14ac:dyDescent="0.2"/>
    <row r="95" spans="7:15" hidden="1" x14ac:dyDescent="0.2">
      <c r="H95" s="72">
        <f>+H10+H11+H12+H19+H20+H24</f>
        <v>48990017.049999997</v>
      </c>
      <c r="I95" s="72">
        <f t="shared" ref="I95:O95" si="20">+I10+I11+I12+I19+I20+I24</f>
        <v>33246782.060000002</v>
      </c>
      <c r="J95" s="72">
        <f t="shared" si="20"/>
        <v>82236799.109999999</v>
      </c>
      <c r="K95" s="72">
        <f t="shared" si="20"/>
        <v>68408511.700000003</v>
      </c>
      <c r="L95" s="72">
        <f t="shared" si="20"/>
        <v>68408511.700000003</v>
      </c>
      <c r="M95" s="72">
        <f t="shared" si="20"/>
        <v>68408511.700000003</v>
      </c>
      <c r="N95" s="72">
        <f t="shared" si="20"/>
        <v>63447730.469999991</v>
      </c>
      <c r="O95" s="72">
        <f t="shared" si="20"/>
        <v>13828287.41</v>
      </c>
    </row>
    <row r="96" spans="7:15" hidden="1" x14ac:dyDescent="0.2"/>
    <row r="97" spans="8:15" hidden="1" x14ac:dyDescent="0.2">
      <c r="H97" s="68">
        <f>+H90+H93+H95</f>
        <v>133813407.55999999</v>
      </c>
      <c r="I97" s="68">
        <f t="shared" ref="I97:O97" si="21">+I90+I93+I95</f>
        <v>133495506.99000002</v>
      </c>
      <c r="J97" s="68">
        <f t="shared" si="21"/>
        <v>267308914.54999995</v>
      </c>
      <c r="K97" s="68">
        <f t="shared" si="21"/>
        <v>226782030.33000004</v>
      </c>
      <c r="L97" s="68">
        <f t="shared" si="21"/>
        <v>226782030.33000004</v>
      </c>
      <c r="M97" s="68">
        <f t="shared" si="21"/>
        <v>226782030.33000004</v>
      </c>
      <c r="N97" s="68">
        <f t="shared" si="21"/>
        <v>218263812.19999999</v>
      </c>
      <c r="O97" s="68">
        <f t="shared" si="21"/>
        <v>40526884.220000014</v>
      </c>
    </row>
    <row r="98" spans="8:15" hidden="1" x14ac:dyDescent="0.2">
      <c r="H98" s="72">
        <f>+H31-H97</f>
        <v>0</v>
      </c>
      <c r="I98" s="72">
        <f t="shared" ref="I98:O98" si="22">+I31-I97</f>
        <v>0</v>
      </c>
      <c r="J98" s="72">
        <f t="shared" si="22"/>
        <v>0</v>
      </c>
      <c r="K98" s="72">
        <f t="shared" si="22"/>
        <v>0</v>
      </c>
      <c r="L98" s="72">
        <f t="shared" si="22"/>
        <v>0</v>
      </c>
      <c r="M98" s="72">
        <f t="shared" si="22"/>
        <v>0</v>
      </c>
      <c r="N98" s="72">
        <f t="shared" si="22"/>
        <v>0</v>
      </c>
      <c r="O98" s="72">
        <f t="shared" si="22"/>
        <v>0</v>
      </c>
    </row>
    <row r="99" spans="8:15" hidden="1" x14ac:dyDescent="0.2"/>
  </sheetData>
  <mergeCells count="14">
    <mergeCell ref="P7:Q7"/>
    <mergeCell ref="C31:D31"/>
    <mergeCell ref="P31:Q31"/>
    <mergeCell ref="H37:O37"/>
    <mergeCell ref="H38:O38"/>
    <mergeCell ref="B1:O1"/>
    <mergeCell ref="B2:O2"/>
    <mergeCell ref="B3:O3"/>
    <mergeCell ref="E5:F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70866141732283472" right="0.70866141732283472" top="0.74803149606299213" bottom="0.74803149606299213" header="0.31496062992125984" footer="0.31496062992125984"/>
  <pageSetup scale="42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2019-01-28T21:46:55Z</cp:lastPrinted>
  <dcterms:created xsi:type="dcterms:W3CDTF">2019-01-28T21:45:44Z</dcterms:created>
  <dcterms:modified xsi:type="dcterms:W3CDTF">2019-01-28T21:47:27Z</dcterms:modified>
</cp:coreProperties>
</file>